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Лист1" sheetId="1" r:id="rId1"/>
    <sheet name="251 с выкуп.ст-тью" sheetId="3" r:id="rId2"/>
  </sheets>
  <calcPr calcId="152511"/>
</workbook>
</file>

<file path=xl/calcChain.xml><?xml version="1.0" encoding="utf-8"?>
<calcChain xmlns="http://schemas.openxmlformats.org/spreadsheetml/2006/main">
  <c r="H11" i="3" l="1"/>
  <c r="F11" i="3"/>
  <c r="F12" i="3"/>
  <c r="F10" i="3"/>
  <c r="G10" i="3" s="1"/>
  <c r="I2" i="3"/>
  <c r="F9" i="3"/>
  <c r="E11" i="3" l="1"/>
  <c r="E9" i="3"/>
  <c r="I1" i="3" l="1"/>
  <c r="F3" i="3"/>
  <c r="F2" i="3" l="1"/>
  <c r="Q9" i="1"/>
  <c r="Q12" i="1"/>
  <c r="J32" i="1"/>
  <c r="O32" i="1" l="1"/>
  <c r="Q5" i="1"/>
  <c r="Q6" i="1"/>
  <c r="Q7" i="1"/>
  <c r="Q8" i="1"/>
  <c r="Q10" i="1"/>
  <c r="Q1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4" i="1"/>
  <c r="Q29" i="1" l="1"/>
  <c r="E4" i="3"/>
  <c r="E6" i="3"/>
  <c r="E8" i="3"/>
  <c r="E2" i="3" l="1"/>
  <c r="E7" i="3"/>
  <c r="E5" i="3" l="1"/>
  <c r="E3" i="3"/>
  <c r="F5" i="3" l="1"/>
  <c r="F8" i="3"/>
  <c r="F4" i="3"/>
  <c r="F6" i="3"/>
  <c r="G6" i="3" s="1"/>
  <c r="F7" i="3"/>
  <c r="G7" i="3" s="1"/>
  <c r="G3" i="3"/>
  <c r="G4" i="3" l="1"/>
  <c r="G8" i="3"/>
  <c r="G5" i="3"/>
  <c r="H8" i="3" s="1"/>
  <c r="G11" i="3" l="1"/>
  <c r="G12" i="3" l="1"/>
</calcChain>
</file>

<file path=xl/sharedStrings.xml><?xml version="1.0" encoding="utf-8"?>
<sst xmlns="http://schemas.openxmlformats.org/spreadsheetml/2006/main" count="128" uniqueCount="25">
  <si>
    <t>руб.</t>
  </si>
  <si>
    <t>Договор</t>
  </si>
  <si>
    <t>Контрагент</t>
  </si>
  <si>
    <t>Валюта договора</t>
  </si>
  <si>
    <t>Месяц оказания услуги</t>
  </si>
  <si>
    <t>Сумма (без НДС)</t>
  </si>
  <si>
    <t>НДС</t>
  </si>
  <si>
    <t>Сумма (с НДС)</t>
  </si>
  <si>
    <t>Дата оплаты</t>
  </si>
  <si>
    <t>График оказания услуг</t>
  </si>
  <si>
    <t>График оплаты</t>
  </si>
  <si>
    <t>Выкупная цена</t>
  </si>
  <si>
    <t>N</t>
  </si>
  <si>
    <t>Дата</t>
  </si>
  <si>
    <t>Стоимость ПЛ</t>
  </si>
  <si>
    <t>Мин.арендн. платеж</t>
  </si>
  <si>
    <t>Денежный поток</t>
  </si>
  <si>
    <t>ЧИА (ЧИЛ)</t>
  </si>
  <si>
    <t>Процент</t>
  </si>
  <si>
    <t>ООО "ЭкоЛайф"</t>
  </si>
  <si>
    <t>БА-251/2020 от 28.12.2020</t>
  </si>
  <si>
    <t>ДС1 от 29.01.2021</t>
  </si>
  <si>
    <t>ДС2 от 16.05.2022</t>
  </si>
  <si>
    <t>Договор лиз</t>
  </si>
  <si>
    <t>Проверка % доохода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</si>
</sst>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%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rgb="FF333333"/>
      <name val="Arial"/>
      <family val="2"/>
      <charset val="204"/>
    </font>
    <font>
      <sz val="8"/>
      <color rgb="FF333333"/>
      <name val="Arial"/>
      <family val="2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969696"/>
      </right>
      <top style="medium">
        <color indexed="64"/>
      </top>
      <bottom/>
      <diagonal/>
    </border>
    <border>
      <left style="thin">
        <color rgb="FF969696"/>
      </left>
      <right style="thin">
        <color rgb="FF969696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9" fillId="3" borderId="0" applyNumberFormat="0" applyBorder="0" applyAlignment="0" applyProtection="0"/>
  </cellStyleXfs>
  <cellXfs count="5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10" xfId="0" applyBorder="1"/>
    <xf numFmtId="0" fontId="0" fillId="0" borderId="8" xfId="0" applyBorder="1"/>
    <xf numFmtId="0" fontId="3" fillId="0" borderId="9" xfId="0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14" fontId="1" fillId="0" borderId="1" xfId="0" applyNumberFormat="1" applyFont="1" applyBorder="1"/>
    <xf numFmtId="4" fontId="1" fillId="0" borderId="1" xfId="0" applyNumberFormat="1" applyFont="1" applyBorder="1"/>
    <xf numFmtId="0" fontId="0" fillId="0" borderId="1" xfId="0" applyFill="1" applyBorder="1"/>
    <xf numFmtId="4" fontId="1" fillId="0" borderId="1" xfId="0" applyNumberFormat="1" applyFont="1" applyFill="1" applyBorder="1"/>
    <xf numFmtId="0" fontId="2" fillId="0" borderId="1" xfId="0" applyFont="1" applyFill="1" applyBorder="1"/>
    <xf numFmtId="4" fontId="5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4" fontId="0" fillId="0" borderId="1" xfId="0" applyNumberFormat="1" applyBorder="1"/>
    <xf numFmtId="0" fontId="0" fillId="0" borderId="1" xfId="0" applyBorder="1"/>
    <xf numFmtId="14" fontId="1" fillId="0" borderId="1" xfId="0" applyNumberFormat="1" applyFont="1" applyBorder="1"/>
    <xf numFmtId="4" fontId="0" fillId="0" borderId="0" xfId="0" applyNumberFormat="1"/>
    <xf numFmtId="4" fontId="5" fillId="0" borderId="0" xfId="0" applyNumberFormat="1" applyFont="1"/>
    <xf numFmtId="164" fontId="5" fillId="0" borderId="1" xfId="0" applyNumberFormat="1" applyFont="1" applyBorder="1" applyAlignment="1">
      <alignment horizontal="center"/>
    </xf>
    <xf numFmtId="0" fontId="7" fillId="2" borderId="11" xfId="2" applyNumberFormat="1" applyFont="1" applyFill="1" applyBorder="1" applyAlignment="1">
      <alignment horizontal="center" vertical="top" wrapText="1"/>
    </xf>
    <xf numFmtId="0" fontId="7" fillId="2" borderId="12" xfId="2" applyNumberFormat="1" applyFont="1" applyFill="1" applyBorder="1" applyAlignment="1">
      <alignment horizontal="center" vertical="top" wrapText="1"/>
    </xf>
    <xf numFmtId="164" fontId="7" fillId="2" borderId="13" xfId="1" applyNumberFormat="1" applyFont="1" applyFill="1" applyBorder="1" applyAlignment="1">
      <alignment horizontal="center" vertical="top" wrapText="1"/>
    </xf>
    <xf numFmtId="0" fontId="7" fillId="2" borderId="14" xfId="2" applyNumberFormat="1" applyFont="1" applyFill="1" applyBorder="1" applyAlignment="1">
      <alignment horizontal="center" vertical="top" wrapText="1"/>
    </xf>
    <xf numFmtId="14" fontId="0" fillId="0" borderId="13" xfId="0" applyNumberFormat="1" applyBorder="1" applyAlignment="1">
      <alignment horizontal="center" vertical="center"/>
    </xf>
    <xf numFmtId="4" fontId="0" fillId="0" borderId="15" xfId="0" applyNumberFormat="1" applyFont="1" applyBorder="1" applyAlignment="1">
      <alignment vertical="center"/>
    </xf>
    <xf numFmtId="1" fontId="8" fillId="2" borderId="16" xfId="3" applyNumberFormat="1" applyFont="1" applyFill="1" applyBorder="1" applyAlignment="1">
      <alignment horizontal="right" vertical="top"/>
    </xf>
    <xf numFmtId="0" fontId="0" fillId="0" borderId="0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1" fillId="0" borderId="20" xfId="0" applyNumberFormat="1" applyFont="1" applyBorder="1"/>
    <xf numFmtId="4" fontId="0" fillId="0" borderId="20" xfId="0" applyNumberForma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4" fontId="9" fillId="3" borderId="1" xfId="4" applyNumberFormat="1" applyBorder="1"/>
  </cellXfs>
  <cellStyles count="5">
    <cellStyle name="Обычный" xfId="0" builtinId="0"/>
    <cellStyle name="Обычный_ГДЛП-1 по КА-1" xfId="3"/>
    <cellStyle name="Обычный_Лист1" xfId="2"/>
    <cellStyle name="Процентный" xfId="1" builtinId="5"/>
    <cellStyle name="Хороший" xfId="4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Q12" sqref="Q12"/>
    </sheetView>
  </sheetViews>
  <sheetFormatPr defaultRowHeight="15" x14ac:dyDescent="0.25"/>
  <cols>
    <col min="1" max="1" width="16.42578125" bestFit="1" customWidth="1"/>
    <col min="2" max="2" width="24.42578125" bestFit="1" customWidth="1"/>
    <col min="3" max="3" width="4.85546875" bestFit="1" customWidth="1"/>
    <col min="4" max="4" width="10.140625" bestFit="1" customWidth="1"/>
    <col min="5" max="5" width="13.85546875" bestFit="1" customWidth="1"/>
    <col min="6" max="6" width="12.7109375" bestFit="1" customWidth="1"/>
    <col min="7" max="7" width="13.85546875" bestFit="1" customWidth="1"/>
    <col min="8" max="8" width="17" customWidth="1"/>
    <col min="9" max="9" width="13" customWidth="1"/>
    <col min="10" max="10" width="13.85546875" bestFit="1" customWidth="1"/>
    <col min="11" max="11" width="12.7109375" bestFit="1" customWidth="1"/>
    <col min="12" max="12" width="13.85546875" bestFit="1" customWidth="1"/>
    <col min="13" max="13" width="11.7109375" bestFit="1" customWidth="1"/>
    <col min="14" max="14" width="10.140625" bestFit="1" customWidth="1"/>
    <col min="15" max="15" width="11.7109375" bestFit="1" customWidth="1"/>
    <col min="16" max="16" width="15.28515625" customWidth="1"/>
    <col min="17" max="17" width="11.42578125" bestFit="1" customWidth="1"/>
  </cols>
  <sheetData>
    <row r="1" spans="1:17" ht="15.75" thickBot="1" x14ac:dyDescent="0.3"/>
    <row r="2" spans="1:17" ht="15.75" thickBot="1" x14ac:dyDescent="0.3">
      <c r="D2" s="54" t="s">
        <v>9</v>
      </c>
      <c r="E2" s="55"/>
      <c r="F2" s="55"/>
      <c r="G2" s="56"/>
      <c r="H2" s="9"/>
      <c r="I2" s="54" t="s">
        <v>10</v>
      </c>
      <c r="J2" s="55"/>
      <c r="K2" s="55"/>
      <c r="L2" s="56"/>
      <c r="M2" s="57" t="s">
        <v>11</v>
      </c>
      <c r="N2" s="55"/>
      <c r="O2" s="56"/>
    </row>
    <row r="3" spans="1:17" ht="48.75" thickBot="1" x14ac:dyDescent="0.3">
      <c r="A3" s="1" t="s">
        <v>2</v>
      </c>
      <c r="B3" s="2" t="s">
        <v>1</v>
      </c>
      <c r="C3" s="6" t="s">
        <v>3</v>
      </c>
      <c r="D3" s="7" t="s">
        <v>4</v>
      </c>
      <c r="E3" s="4" t="s">
        <v>5</v>
      </c>
      <c r="F3" s="4" t="s">
        <v>6</v>
      </c>
      <c r="G3" s="8" t="s">
        <v>7</v>
      </c>
      <c r="H3" s="10"/>
      <c r="I3" s="3" t="s">
        <v>8</v>
      </c>
      <c r="J3" s="4" t="s">
        <v>5</v>
      </c>
      <c r="K3" s="4" t="s">
        <v>6</v>
      </c>
      <c r="L3" s="5" t="s">
        <v>7</v>
      </c>
      <c r="M3" s="3"/>
      <c r="N3" s="3"/>
      <c r="O3" s="11"/>
    </row>
    <row r="4" spans="1:17" x14ac:dyDescent="0.25">
      <c r="A4" s="23" t="s">
        <v>19</v>
      </c>
      <c r="B4" s="20" t="s">
        <v>20</v>
      </c>
      <c r="C4" s="23" t="s">
        <v>0</v>
      </c>
      <c r="D4" s="21">
        <v>44194</v>
      </c>
      <c r="E4" s="19"/>
      <c r="F4" s="19"/>
      <c r="G4" s="19"/>
      <c r="H4" s="17"/>
      <c r="I4" s="21">
        <v>44194</v>
      </c>
      <c r="J4" s="22">
        <v>654500</v>
      </c>
      <c r="K4" s="22">
        <v>130900</v>
      </c>
      <c r="L4" s="15">
        <v>785400</v>
      </c>
      <c r="M4" s="20">
        <v>0</v>
      </c>
      <c r="N4" s="20">
        <v>0</v>
      </c>
      <c r="O4" s="20">
        <v>0</v>
      </c>
      <c r="P4" s="16">
        <v>785400</v>
      </c>
      <c r="Q4" s="35">
        <f>J4+M4</f>
        <v>654500</v>
      </c>
    </row>
    <row r="5" spans="1:17" x14ac:dyDescent="0.25">
      <c r="A5" s="23" t="s">
        <v>19</v>
      </c>
      <c r="B5" s="20" t="s">
        <v>20</v>
      </c>
      <c r="C5" s="23" t="s">
        <v>0</v>
      </c>
      <c r="D5" s="21">
        <v>44275</v>
      </c>
      <c r="E5" s="19"/>
      <c r="F5" s="19"/>
      <c r="G5" s="19"/>
      <c r="H5" s="17"/>
      <c r="I5" s="21">
        <v>44275</v>
      </c>
      <c r="J5" s="22">
        <v>71863</v>
      </c>
      <c r="K5" s="22">
        <v>14372.6</v>
      </c>
      <c r="L5" s="15">
        <v>86235.6</v>
      </c>
      <c r="M5" s="22">
        <v>56538</v>
      </c>
      <c r="N5" s="22">
        <v>11307.6</v>
      </c>
      <c r="O5" s="22">
        <v>67845.600000000006</v>
      </c>
      <c r="P5" s="16">
        <v>154081.20000000001</v>
      </c>
      <c r="Q5" s="35">
        <f t="shared" ref="Q5:Q28" si="0">J5+M5</f>
        <v>128401</v>
      </c>
    </row>
    <row r="6" spans="1:17" x14ac:dyDescent="0.25">
      <c r="A6" s="23" t="s">
        <v>19</v>
      </c>
      <c r="B6" s="20" t="s">
        <v>20</v>
      </c>
      <c r="C6" s="23" t="s">
        <v>0</v>
      </c>
      <c r="D6" s="21">
        <v>44286</v>
      </c>
      <c r="E6" s="22"/>
      <c r="F6" s="22"/>
      <c r="G6" s="22"/>
      <c r="H6" s="20" t="s">
        <v>21</v>
      </c>
      <c r="I6" s="21">
        <v>44306</v>
      </c>
      <c r="J6" s="22">
        <v>71863</v>
      </c>
      <c r="K6" s="22">
        <v>14372.6</v>
      </c>
      <c r="L6" s="15">
        <v>86235.6</v>
      </c>
      <c r="M6" s="22">
        <v>56538</v>
      </c>
      <c r="N6" s="22">
        <v>11307.6</v>
      </c>
      <c r="O6" s="22">
        <v>67845.600000000006</v>
      </c>
      <c r="P6" s="16">
        <v>154081.20000000001</v>
      </c>
      <c r="Q6" s="35">
        <f t="shared" si="0"/>
        <v>128401</v>
      </c>
    </row>
    <row r="7" spans="1:17" x14ac:dyDescent="0.25">
      <c r="A7" s="23" t="s">
        <v>19</v>
      </c>
      <c r="B7" s="20" t="s">
        <v>20</v>
      </c>
      <c r="C7" s="23" t="s">
        <v>0</v>
      </c>
      <c r="D7" s="21">
        <v>44316</v>
      </c>
      <c r="E7" s="22"/>
      <c r="F7" s="22"/>
      <c r="G7" s="22"/>
      <c r="H7" s="20" t="s">
        <v>21</v>
      </c>
      <c r="I7" s="21">
        <v>44336</v>
      </c>
      <c r="J7" s="22">
        <v>71863</v>
      </c>
      <c r="K7" s="22">
        <v>14372.6</v>
      </c>
      <c r="L7" s="15">
        <v>86235.6</v>
      </c>
      <c r="M7" s="22">
        <v>56538</v>
      </c>
      <c r="N7" s="22">
        <v>11307.6</v>
      </c>
      <c r="O7" s="22">
        <v>67845.600000000006</v>
      </c>
      <c r="P7" s="16">
        <v>154081.20000000001</v>
      </c>
      <c r="Q7" s="35">
        <f t="shared" si="0"/>
        <v>128401</v>
      </c>
    </row>
    <row r="8" spans="1:17" x14ac:dyDescent="0.25">
      <c r="A8" s="23" t="s">
        <v>19</v>
      </c>
      <c r="B8" s="20" t="s">
        <v>20</v>
      </c>
      <c r="C8" s="23" t="s">
        <v>0</v>
      </c>
      <c r="D8" s="21">
        <v>44347</v>
      </c>
      <c r="E8" s="22"/>
      <c r="F8" s="22"/>
      <c r="G8" s="22"/>
      <c r="H8" s="20" t="s">
        <v>21</v>
      </c>
      <c r="I8" s="21">
        <v>44367</v>
      </c>
      <c r="J8" s="22">
        <v>71863</v>
      </c>
      <c r="K8" s="22">
        <v>14372.6</v>
      </c>
      <c r="L8" s="15">
        <v>86235.6</v>
      </c>
      <c r="M8" s="22">
        <v>56538</v>
      </c>
      <c r="N8" s="22">
        <v>11307.6</v>
      </c>
      <c r="O8" s="22">
        <v>67845.600000000006</v>
      </c>
      <c r="P8" s="16">
        <v>154081.20000000001</v>
      </c>
      <c r="Q8" s="35">
        <f t="shared" si="0"/>
        <v>128401</v>
      </c>
    </row>
    <row r="9" spans="1:17" x14ac:dyDescent="0.25">
      <c r="A9" s="23" t="s">
        <v>19</v>
      </c>
      <c r="B9" s="20" t="s">
        <v>20</v>
      </c>
      <c r="C9" s="23" t="s">
        <v>0</v>
      </c>
      <c r="D9" s="21">
        <v>44377</v>
      </c>
      <c r="E9" s="22"/>
      <c r="F9" s="22"/>
      <c r="G9" s="22"/>
      <c r="H9" s="20" t="s">
        <v>21</v>
      </c>
      <c r="I9" s="21">
        <v>44397</v>
      </c>
      <c r="J9" s="22">
        <v>71863</v>
      </c>
      <c r="K9" s="22">
        <v>14372.6</v>
      </c>
      <c r="L9" s="15">
        <v>86235.6</v>
      </c>
      <c r="M9" s="22">
        <v>56538</v>
      </c>
      <c r="N9" s="22">
        <v>11307.6</v>
      </c>
      <c r="O9" s="22">
        <v>67845.600000000006</v>
      </c>
      <c r="P9" s="16">
        <v>154081.20000000001</v>
      </c>
      <c r="Q9" s="35">
        <f>J9+M9</f>
        <v>128401</v>
      </c>
    </row>
    <row r="10" spans="1:17" x14ac:dyDescent="0.25">
      <c r="A10" s="23" t="s">
        <v>19</v>
      </c>
      <c r="B10" s="20" t="s">
        <v>20</v>
      </c>
      <c r="C10" s="23" t="s">
        <v>0</v>
      </c>
      <c r="D10" s="21">
        <v>44408</v>
      </c>
      <c r="E10" s="22"/>
      <c r="F10" s="22"/>
      <c r="G10" s="22"/>
      <c r="H10" s="20" t="s">
        <v>21</v>
      </c>
      <c r="I10" s="21">
        <v>44428</v>
      </c>
      <c r="J10" s="22">
        <v>71863</v>
      </c>
      <c r="K10" s="22">
        <v>14372.6</v>
      </c>
      <c r="L10" s="15">
        <v>86235.6</v>
      </c>
      <c r="M10" s="22">
        <v>56538</v>
      </c>
      <c r="N10" s="22">
        <v>11307.6</v>
      </c>
      <c r="O10" s="22">
        <v>67845.600000000006</v>
      </c>
      <c r="P10" s="16">
        <v>154081.20000000001</v>
      </c>
      <c r="Q10" s="35">
        <f t="shared" si="0"/>
        <v>128401</v>
      </c>
    </row>
    <row r="11" spans="1:17" x14ac:dyDescent="0.25">
      <c r="A11" s="23" t="s">
        <v>19</v>
      </c>
      <c r="B11" s="20" t="s">
        <v>20</v>
      </c>
      <c r="C11" s="23" t="s">
        <v>0</v>
      </c>
      <c r="D11" s="21">
        <v>44439</v>
      </c>
      <c r="E11" s="22"/>
      <c r="F11" s="22"/>
      <c r="G11" s="22"/>
      <c r="H11" s="20" t="s">
        <v>21</v>
      </c>
      <c r="I11" s="21">
        <v>44459</v>
      </c>
      <c r="J11" s="22">
        <v>71863</v>
      </c>
      <c r="K11" s="22">
        <v>14372.6</v>
      </c>
      <c r="L11" s="15">
        <v>86235.6</v>
      </c>
      <c r="M11" s="22">
        <v>56538</v>
      </c>
      <c r="N11" s="22">
        <v>11307.6</v>
      </c>
      <c r="O11" s="22">
        <v>67845.600000000006</v>
      </c>
      <c r="P11" s="16">
        <v>154081.20000000001</v>
      </c>
      <c r="Q11" s="35">
        <f t="shared" si="0"/>
        <v>128401</v>
      </c>
    </row>
    <row r="12" spans="1:17" x14ac:dyDescent="0.25">
      <c r="A12" s="23" t="s">
        <v>19</v>
      </c>
      <c r="B12" s="20" t="s">
        <v>20</v>
      </c>
      <c r="C12" s="23" t="s">
        <v>0</v>
      </c>
      <c r="D12" s="21">
        <v>44469</v>
      </c>
      <c r="E12" s="22"/>
      <c r="F12" s="22"/>
      <c r="G12" s="22"/>
      <c r="H12" s="20" t="s">
        <v>21</v>
      </c>
      <c r="I12" s="21">
        <v>44489</v>
      </c>
      <c r="J12" s="22">
        <v>71863</v>
      </c>
      <c r="K12" s="22">
        <v>14372.6</v>
      </c>
      <c r="L12" s="15">
        <v>86235.6</v>
      </c>
      <c r="M12" s="22">
        <v>56538</v>
      </c>
      <c r="N12" s="22">
        <v>11307.6</v>
      </c>
      <c r="O12" s="22">
        <v>67845.600000000006</v>
      </c>
      <c r="P12" s="16">
        <v>154081.20000000001</v>
      </c>
      <c r="Q12" s="35">
        <f>J12+M12</f>
        <v>128401</v>
      </c>
    </row>
    <row r="13" spans="1:17" x14ac:dyDescent="0.25">
      <c r="A13" s="23" t="s">
        <v>19</v>
      </c>
      <c r="B13" s="20" t="s">
        <v>20</v>
      </c>
      <c r="C13" s="23" t="s">
        <v>0</v>
      </c>
      <c r="D13" s="21">
        <v>44500</v>
      </c>
      <c r="E13" s="22"/>
      <c r="F13" s="22"/>
      <c r="G13" s="24"/>
      <c r="H13" s="20" t="s">
        <v>21</v>
      </c>
      <c r="I13" s="21">
        <v>44520</v>
      </c>
      <c r="J13" s="22">
        <v>71863</v>
      </c>
      <c r="K13" s="22">
        <v>14372.6</v>
      </c>
      <c r="L13" s="15">
        <v>86235.6</v>
      </c>
      <c r="M13" s="22">
        <v>56538</v>
      </c>
      <c r="N13" s="22">
        <v>11307.6</v>
      </c>
      <c r="O13" s="22">
        <v>67845.600000000006</v>
      </c>
      <c r="P13" s="16">
        <v>154081.20000000001</v>
      </c>
      <c r="Q13" s="35">
        <f t="shared" si="0"/>
        <v>128401</v>
      </c>
    </row>
    <row r="14" spans="1:17" x14ac:dyDescent="0.25">
      <c r="A14" s="23" t="s">
        <v>19</v>
      </c>
      <c r="B14" s="20" t="s">
        <v>20</v>
      </c>
      <c r="C14" s="23" t="s">
        <v>0</v>
      </c>
      <c r="D14" s="21">
        <v>44530</v>
      </c>
      <c r="E14" s="22"/>
      <c r="F14" s="22"/>
      <c r="G14" s="22"/>
      <c r="H14" s="27" t="s">
        <v>21</v>
      </c>
      <c r="I14" s="21">
        <v>44550</v>
      </c>
      <c r="J14" s="29">
        <v>71863</v>
      </c>
      <c r="K14" s="29">
        <v>14372.6</v>
      </c>
      <c r="L14" s="29">
        <v>86235.6</v>
      </c>
      <c r="M14" s="29">
        <v>56538</v>
      </c>
      <c r="N14" s="29">
        <v>11307.6</v>
      </c>
      <c r="O14" s="29">
        <v>67845.600000000006</v>
      </c>
      <c r="P14" s="16">
        <v>154081.20000000001</v>
      </c>
      <c r="Q14" s="35">
        <f t="shared" si="0"/>
        <v>128401</v>
      </c>
    </row>
    <row r="15" spans="1:17" x14ac:dyDescent="0.25">
      <c r="A15" s="23" t="s">
        <v>19</v>
      </c>
      <c r="B15" s="20" t="s">
        <v>20</v>
      </c>
      <c r="C15" s="23" t="s">
        <v>0</v>
      </c>
      <c r="D15" s="21">
        <v>44561</v>
      </c>
      <c r="E15" s="22"/>
      <c r="F15" s="22"/>
      <c r="G15" s="22"/>
      <c r="H15" s="20" t="s">
        <v>21</v>
      </c>
      <c r="I15" s="21">
        <v>44581</v>
      </c>
      <c r="J15" s="22">
        <v>71863</v>
      </c>
      <c r="K15" s="22">
        <v>14372.6</v>
      </c>
      <c r="L15" s="15">
        <v>86235.6</v>
      </c>
      <c r="M15" s="22">
        <v>56538</v>
      </c>
      <c r="N15" s="22">
        <v>11307.6</v>
      </c>
      <c r="O15" s="22">
        <v>67845.600000000006</v>
      </c>
      <c r="P15" s="16">
        <v>154081.20000000001</v>
      </c>
      <c r="Q15" s="35">
        <f t="shared" si="0"/>
        <v>128401</v>
      </c>
    </row>
    <row r="16" spans="1:17" x14ac:dyDescent="0.25">
      <c r="A16" s="23" t="s">
        <v>19</v>
      </c>
      <c r="B16" s="20" t="s">
        <v>20</v>
      </c>
      <c r="C16" s="23" t="s">
        <v>0</v>
      </c>
      <c r="D16" s="21">
        <v>44592</v>
      </c>
      <c r="E16" s="22"/>
      <c r="F16" s="22"/>
      <c r="G16" s="22"/>
      <c r="H16" s="20" t="s">
        <v>21</v>
      </c>
      <c r="I16" s="21">
        <v>44612</v>
      </c>
      <c r="J16" s="22">
        <v>71863</v>
      </c>
      <c r="K16" s="22">
        <v>14372.6</v>
      </c>
      <c r="L16" s="15">
        <v>86235.6</v>
      </c>
      <c r="M16" s="22">
        <v>56538</v>
      </c>
      <c r="N16" s="22">
        <v>11307.6</v>
      </c>
      <c r="O16" s="22">
        <v>67845.600000000006</v>
      </c>
      <c r="P16" s="16">
        <v>154081.20000000001</v>
      </c>
      <c r="Q16" s="35">
        <f t="shared" si="0"/>
        <v>128401</v>
      </c>
    </row>
    <row r="17" spans="1:17" x14ac:dyDescent="0.25">
      <c r="A17" s="23" t="s">
        <v>19</v>
      </c>
      <c r="B17" s="20" t="s">
        <v>20</v>
      </c>
      <c r="C17" s="23" t="s">
        <v>0</v>
      </c>
      <c r="D17" s="21">
        <v>44620</v>
      </c>
      <c r="E17" s="22"/>
      <c r="F17" s="22"/>
      <c r="G17" s="22"/>
      <c r="H17" s="20" t="s">
        <v>21</v>
      </c>
      <c r="I17" s="21">
        <v>44640</v>
      </c>
      <c r="J17" s="22">
        <v>71863</v>
      </c>
      <c r="K17" s="22">
        <v>14372.6</v>
      </c>
      <c r="L17" s="15">
        <v>86235.6</v>
      </c>
      <c r="M17" s="22">
        <v>56538</v>
      </c>
      <c r="N17" s="22">
        <v>11307.6</v>
      </c>
      <c r="O17" s="22">
        <v>67845.600000000006</v>
      </c>
      <c r="P17" s="16">
        <v>154081.20000000001</v>
      </c>
      <c r="Q17" s="35">
        <f t="shared" si="0"/>
        <v>128401</v>
      </c>
    </row>
    <row r="18" spans="1:17" x14ac:dyDescent="0.25">
      <c r="A18" s="23" t="s">
        <v>19</v>
      </c>
      <c r="B18" s="20" t="s">
        <v>20</v>
      </c>
      <c r="C18" s="23" t="s">
        <v>0</v>
      </c>
      <c r="D18" s="21">
        <v>44651</v>
      </c>
      <c r="E18" s="22"/>
      <c r="F18" s="22"/>
      <c r="G18" s="22"/>
      <c r="H18" s="20" t="s">
        <v>21</v>
      </c>
      <c r="I18" s="21">
        <v>44671</v>
      </c>
      <c r="J18" s="22">
        <v>71863</v>
      </c>
      <c r="K18" s="22">
        <v>14372.6</v>
      </c>
      <c r="L18" s="15">
        <v>86235.6</v>
      </c>
      <c r="M18" s="22">
        <v>56538</v>
      </c>
      <c r="N18" s="22">
        <v>11307.6</v>
      </c>
      <c r="O18" s="22">
        <v>67845.600000000006</v>
      </c>
      <c r="P18" s="16">
        <v>154081.20000000001</v>
      </c>
      <c r="Q18" s="35">
        <f t="shared" si="0"/>
        <v>128401</v>
      </c>
    </row>
    <row r="19" spans="1:17" x14ac:dyDescent="0.25">
      <c r="A19" s="23" t="s">
        <v>19</v>
      </c>
      <c r="B19" s="20" t="s">
        <v>20</v>
      </c>
      <c r="C19" s="23" t="s">
        <v>0</v>
      </c>
      <c r="D19" s="21">
        <v>44681</v>
      </c>
      <c r="E19" s="22"/>
      <c r="F19" s="22"/>
      <c r="G19" s="22"/>
      <c r="H19" s="20" t="s">
        <v>22</v>
      </c>
      <c r="I19" s="21">
        <v>44701</v>
      </c>
      <c r="J19" s="22">
        <v>79463.999999999985</v>
      </c>
      <c r="K19" s="22">
        <v>15892.8</v>
      </c>
      <c r="L19" s="15">
        <v>95356.799999999988</v>
      </c>
      <c r="M19" s="22">
        <v>56538</v>
      </c>
      <c r="N19" s="22">
        <v>11307.6</v>
      </c>
      <c r="O19" s="22">
        <v>67845.600000000006</v>
      </c>
      <c r="P19" s="16">
        <v>163202.4</v>
      </c>
      <c r="Q19" s="35">
        <f t="shared" si="0"/>
        <v>136002</v>
      </c>
    </row>
    <row r="20" spans="1:17" x14ac:dyDescent="0.25">
      <c r="A20" s="23" t="s">
        <v>19</v>
      </c>
      <c r="B20" s="20" t="s">
        <v>20</v>
      </c>
      <c r="C20" s="23" t="s">
        <v>0</v>
      </c>
      <c r="D20" s="21">
        <v>44712</v>
      </c>
      <c r="E20" s="22"/>
      <c r="F20" s="22"/>
      <c r="G20" s="22"/>
      <c r="H20" s="20" t="s">
        <v>22</v>
      </c>
      <c r="I20" s="21">
        <v>44732</v>
      </c>
      <c r="J20" s="22">
        <v>79235</v>
      </c>
      <c r="K20" s="22">
        <v>15847</v>
      </c>
      <c r="L20" s="15">
        <v>95082</v>
      </c>
      <c r="M20" s="22">
        <v>56538</v>
      </c>
      <c r="N20" s="22">
        <v>11307.6</v>
      </c>
      <c r="O20" s="22">
        <v>67845.600000000006</v>
      </c>
      <c r="P20" s="16">
        <v>162927.6</v>
      </c>
      <c r="Q20" s="35">
        <f t="shared" si="0"/>
        <v>135773</v>
      </c>
    </row>
    <row r="21" spans="1:17" x14ac:dyDescent="0.25">
      <c r="A21" s="23" t="s">
        <v>19</v>
      </c>
      <c r="B21" s="20" t="s">
        <v>20</v>
      </c>
      <c r="C21" s="23" t="s">
        <v>0</v>
      </c>
      <c r="D21" s="21">
        <v>44742</v>
      </c>
      <c r="E21" s="22"/>
      <c r="F21" s="22"/>
      <c r="G21" s="22"/>
      <c r="H21" s="20" t="s">
        <v>22</v>
      </c>
      <c r="I21" s="21">
        <v>44762</v>
      </c>
      <c r="J21" s="22">
        <v>78670.999999999985</v>
      </c>
      <c r="K21" s="22">
        <v>15734.2</v>
      </c>
      <c r="L21" s="15">
        <v>94405.199999999983</v>
      </c>
      <c r="M21" s="22">
        <v>56538</v>
      </c>
      <c r="N21" s="22">
        <v>11307.6</v>
      </c>
      <c r="O21" s="22">
        <v>67845.600000000006</v>
      </c>
      <c r="P21" s="16">
        <v>162250.79999999999</v>
      </c>
      <c r="Q21" s="35">
        <f t="shared" si="0"/>
        <v>135209</v>
      </c>
    </row>
    <row r="22" spans="1:17" x14ac:dyDescent="0.25">
      <c r="A22" s="23" t="s">
        <v>19</v>
      </c>
      <c r="B22" s="20" t="s">
        <v>20</v>
      </c>
      <c r="C22" s="23" t="s">
        <v>0</v>
      </c>
      <c r="D22" s="21">
        <v>44773</v>
      </c>
      <c r="E22" s="22"/>
      <c r="F22" s="22"/>
      <c r="G22" s="22"/>
      <c r="H22" s="20" t="s">
        <v>22</v>
      </c>
      <c r="I22" s="21">
        <v>44793</v>
      </c>
      <c r="J22" s="22">
        <v>77855</v>
      </c>
      <c r="K22" s="22">
        <v>15571</v>
      </c>
      <c r="L22" s="15">
        <v>93426</v>
      </c>
      <c r="M22" s="22">
        <v>56538</v>
      </c>
      <c r="N22" s="22">
        <v>11307.6</v>
      </c>
      <c r="O22" s="22">
        <v>67845.600000000006</v>
      </c>
      <c r="P22" s="16">
        <v>161271.6</v>
      </c>
      <c r="Q22" s="35">
        <f t="shared" si="0"/>
        <v>134393</v>
      </c>
    </row>
    <row r="23" spans="1:17" x14ac:dyDescent="0.25">
      <c r="A23" s="23" t="s">
        <v>19</v>
      </c>
      <c r="B23" s="20" t="s">
        <v>20</v>
      </c>
      <c r="C23" s="23" t="s">
        <v>0</v>
      </c>
      <c r="D23" s="21">
        <v>44804</v>
      </c>
      <c r="E23" s="22"/>
      <c r="F23" s="22"/>
      <c r="G23" s="22"/>
      <c r="H23" s="20" t="s">
        <v>22</v>
      </c>
      <c r="I23" s="21">
        <v>44824</v>
      </c>
      <c r="J23" s="22">
        <v>76863</v>
      </c>
      <c r="K23" s="22">
        <v>15372.6</v>
      </c>
      <c r="L23" s="15">
        <v>92235.6</v>
      </c>
      <c r="M23" s="22">
        <v>56538</v>
      </c>
      <c r="N23" s="22">
        <v>11307.6</v>
      </c>
      <c r="O23" s="22">
        <v>67845.600000000006</v>
      </c>
      <c r="P23" s="16">
        <v>160081.20000000001</v>
      </c>
      <c r="Q23" s="35">
        <f t="shared" si="0"/>
        <v>133401</v>
      </c>
    </row>
    <row r="24" spans="1:17" x14ac:dyDescent="0.25">
      <c r="A24" s="23" t="s">
        <v>19</v>
      </c>
      <c r="B24" s="20" t="s">
        <v>20</v>
      </c>
      <c r="C24" s="23" t="s">
        <v>0</v>
      </c>
      <c r="D24" s="21">
        <v>44834</v>
      </c>
      <c r="E24" s="22"/>
      <c r="F24" s="22"/>
      <c r="G24" s="22"/>
      <c r="H24" s="20" t="s">
        <v>22</v>
      </c>
      <c r="I24" s="21">
        <v>44854</v>
      </c>
      <c r="J24" s="22">
        <v>76192</v>
      </c>
      <c r="K24" s="22">
        <v>15238.4</v>
      </c>
      <c r="L24" s="15">
        <v>91430.399999999994</v>
      </c>
      <c r="M24" s="22">
        <v>56538</v>
      </c>
      <c r="N24" s="22">
        <v>11307.6</v>
      </c>
      <c r="O24" s="22">
        <v>67845.600000000006</v>
      </c>
      <c r="P24" s="16">
        <v>159276</v>
      </c>
      <c r="Q24" s="35">
        <f t="shared" si="0"/>
        <v>132730</v>
      </c>
    </row>
    <row r="25" spans="1:17" x14ac:dyDescent="0.25">
      <c r="A25" s="23" t="s">
        <v>19</v>
      </c>
      <c r="B25" s="20" t="s">
        <v>20</v>
      </c>
      <c r="C25" s="23" t="s">
        <v>0</v>
      </c>
      <c r="D25" s="21">
        <v>44865</v>
      </c>
      <c r="E25" s="22"/>
      <c r="F25" s="22"/>
      <c r="G25" s="22"/>
      <c r="H25" s="20" t="s">
        <v>22</v>
      </c>
      <c r="I25" s="21">
        <v>44885</v>
      </c>
      <c r="J25" s="22">
        <v>75235</v>
      </c>
      <c r="K25" s="22">
        <v>15047</v>
      </c>
      <c r="L25" s="15">
        <v>90282</v>
      </c>
      <c r="M25" s="22">
        <v>56538</v>
      </c>
      <c r="N25" s="22">
        <v>11307.6</v>
      </c>
      <c r="O25" s="22">
        <v>67845.600000000006</v>
      </c>
      <c r="P25" s="16">
        <v>158127.6</v>
      </c>
      <c r="Q25" s="35">
        <f t="shared" si="0"/>
        <v>131773</v>
      </c>
    </row>
    <row r="26" spans="1:17" x14ac:dyDescent="0.25">
      <c r="A26" s="23" t="s">
        <v>19</v>
      </c>
      <c r="B26" s="20" t="s">
        <v>20</v>
      </c>
      <c r="C26" s="23" t="s">
        <v>0</v>
      </c>
      <c r="D26" s="21">
        <v>44895</v>
      </c>
      <c r="E26" s="22"/>
      <c r="F26" s="22"/>
      <c r="G26" s="22"/>
      <c r="H26" s="20" t="s">
        <v>22</v>
      </c>
      <c r="I26" s="21">
        <v>44915</v>
      </c>
      <c r="J26" s="22">
        <v>74490.999999999985</v>
      </c>
      <c r="K26" s="22">
        <v>14898.2</v>
      </c>
      <c r="L26" s="15">
        <v>89389.199999999983</v>
      </c>
      <c r="M26" s="22">
        <v>56538</v>
      </c>
      <c r="N26" s="22">
        <v>11307.6</v>
      </c>
      <c r="O26" s="22">
        <v>67845.600000000006</v>
      </c>
      <c r="P26" s="16">
        <v>157234.79999999999</v>
      </c>
      <c r="Q26" s="35">
        <f t="shared" si="0"/>
        <v>131028.99999999999</v>
      </c>
    </row>
    <row r="27" spans="1:17" x14ac:dyDescent="0.25">
      <c r="A27" s="23" t="s">
        <v>19</v>
      </c>
      <c r="B27" s="20" t="s">
        <v>20</v>
      </c>
      <c r="C27" s="23" t="s">
        <v>0</v>
      </c>
      <c r="D27" s="21">
        <v>44926</v>
      </c>
      <c r="E27" s="22"/>
      <c r="F27" s="22"/>
      <c r="G27" s="22"/>
      <c r="H27" s="20" t="s">
        <v>22</v>
      </c>
      <c r="I27" s="21">
        <v>44946</v>
      </c>
      <c r="J27" s="22">
        <v>73625</v>
      </c>
      <c r="K27" s="22">
        <v>14725</v>
      </c>
      <c r="L27" s="15">
        <v>88350</v>
      </c>
      <c r="M27" s="22">
        <v>56538</v>
      </c>
      <c r="N27" s="22">
        <v>11307.6</v>
      </c>
      <c r="O27" s="22">
        <v>67845.600000000006</v>
      </c>
      <c r="P27" s="16">
        <v>156195.6</v>
      </c>
      <c r="Q27" s="35">
        <f t="shared" si="0"/>
        <v>130163</v>
      </c>
    </row>
    <row r="28" spans="1:17" x14ac:dyDescent="0.25">
      <c r="A28" s="23" t="s">
        <v>19</v>
      </c>
      <c r="B28" s="20" t="s">
        <v>20</v>
      </c>
      <c r="C28" s="23" t="s">
        <v>0</v>
      </c>
      <c r="D28" s="21">
        <v>44957</v>
      </c>
      <c r="E28" s="22"/>
      <c r="F28" s="22"/>
      <c r="G28" s="22"/>
      <c r="H28" s="20" t="s">
        <v>22</v>
      </c>
      <c r="I28" s="21">
        <v>44977</v>
      </c>
      <c r="J28" s="22">
        <v>72663.999999999985</v>
      </c>
      <c r="K28" s="22">
        <v>14532.8</v>
      </c>
      <c r="L28" s="15">
        <v>87196.799999999988</v>
      </c>
      <c r="M28" s="22">
        <v>56538</v>
      </c>
      <c r="N28" s="22">
        <v>11307.6</v>
      </c>
      <c r="O28" s="22">
        <v>67845.600000000006</v>
      </c>
      <c r="P28" s="16">
        <v>155042.4</v>
      </c>
      <c r="Q28" s="35">
        <f t="shared" si="0"/>
        <v>129201.99999999999</v>
      </c>
    </row>
    <row r="29" spans="1:17" x14ac:dyDescent="0.25">
      <c r="A29" s="23" t="s">
        <v>19</v>
      </c>
      <c r="B29" s="20" t="s">
        <v>20</v>
      </c>
      <c r="C29" s="23" t="s">
        <v>0</v>
      </c>
      <c r="D29" s="21">
        <v>44985</v>
      </c>
      <c r="E29" s="22"/>
      <c r="F29" s="22"/>
      <c r="G29" s="22"/>
      <c r="H29" s="20" t="s">
        <v>22</v>
      </c>
      <c r="I29" s="17"/>
      <c r="J29" s="19">
        <v>2379212</v>
      </c>
      <c r="K29" s="19">
        <v>475842.4</v>
      </c>
      <c r="L29" s="30">
        <v>2855054.4</v>
      </c>
      <c r="M29" s="19">
        <v>1356912</v>
      </c>
      <c r="N29" s="19">
        <v>271382.40000000008</v>
      </c>
      <c r="O29" s="19">
        <v>1628294.4000000006</v>
      </c>
      <c r="P29" s="26">
        <v>4483348.8000000007</v>
      </c>
      <c r="Q29" s="36">
        <f>SUM(Q4:Q28)</f>
        <v>3781789</v>
      </c>
    </row>
    <row r="30" spans="1:17" x14ac:dyDescent="0.25">
      <c r="A30" s="25" t="s">
        <v>19</v>
      </c>
      <c r="B30" s="18" t="s">
        <v>20</v>
      </c>
      <c r="C30" s="25" t="s">
        <v>0</v>
      </c>
      <c r="D30" s="18"/>
      <c r="E30" s="19">
        <v>2379212</v>
      </c>
      <c r="F30" s="19">
        <v>475842.4</v>
      </c>
      <c r="G30" s="19">
        <v>2855054.4</v>
      </c>
      <c r="H30" s="17"/>
      <c r="I30" s="17"/>
      <c r="J30" s="17"/>
      <c r="K30" s="17"/>
      <c r="L30" s="28"/>
      <c r="M30" s="17"/>
      <c r="N30" s="17"/>
      <c r="O30" s="17"/>
      <c r="P30" s="31">
        <v>0</v>
      </c>
    </row>
    <row r="32" spans="1:17" x14ac:dyDescent="0.25">
      <c r="J32" s="14">
        <f>J4-E6-E7-E8-E9-E10</f>
        <v>654500</v>
      </c>
      <c r="O32" s="35">
        <f>K29+N29</f>
        <v>747224.8</v>
      </c>
    </row>
  </sheetData>
  <mergeCells count="3">
    <mergeCell ref="D2:G2"/>
    <mergeCell ref="I2:L2"/>
    <mergeCell ref="M2:O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H11" sqref="H11"/>
    </sheetView>
  </sheetViews>
  <sheetFormatPr defaultRowHeight="15" x14ac:dyDescent="0.25"/>
  <cols>
    <col min="2" max="2" width="15.140625" customWidth="1"/>
    <col min="3" max="3" width="14.5703125" customWidth="1"/>
    <col min="4" max="4" width="23.5703125" customWidth="1"/>
    <col min="5" max="5" width="16.42578125" customWidth="1"/>
    <col min="6" max="7" width="17.85546875" customWidth="1"/>
    <col min="8" max="8" width="16.5703125" customWidth="1"/>
    <col min="9" max="9" width="35.85546875" customWidth="1"/>
    <col min="11" max="11" width="19" customWidth="1"/>
    <col min="12" max="12" width="16.5703125" customWidth="1"/>
  </cols>
  <sheetData>
    <row r="1" spans="1:12" ht="25.5" x14ac:dyDescent="0.25">
      <c r="A1" s="38" t="s">
        <v>12</v>
      </c>
      <c r="B1" s="39" t="s">
        <v>13</v>
      </c>
      <c r="C1" s="39" t="s">
        <v>14</v>
      </c>
      <c r="D1" s="39" t="s">
        <v>15</v>
      </c>
      <c r="E1" s="39" t="s">
        <v>16</v>
      </c>
      <c r="F1" s="39" t="s">
        <v>17</v>
      </c>
      <c r="G1" s="39" t="s">
        <v>18</v>
      </c>
      <c r="H1" s="39" t="s">
        <v>24</v>
      </c>
      <c r="I1" s="40">
        <f>XIRR(E2:E8,B2:B8)</f>
        <v>45943.138671875015</v>
      </c>
      <c r="J1" s="41" t="s">
        <v>23</v>
      </c>
      <c r="K1" s="42">
        <v>44253</v>
      </c>
      <c r="L1" s="43">
        <v>3272500</v>
      </c>
    </row>
    <row r="2" spans="1:12" x14ac:dyDescent="0.25">
      <c r="A2" s="44"/>
      <c r="B2" s="34">
        <v>44747</v>
      </c>
      <c r="C2" s="32">
        <v>833333.33</v>
      </c>
      <c r="D2" s="32"/>
      <c r="E2" s="32">
        <f>-C2</f>
        <v>-833333.33</v>
      </c>
      <c r="F2" s="32">
        <f>C2</f>
        <v>833333.33</v>
      </c>
      <c r="G2" s="32"/>
      <c r="H2" s="23"/>
      <c r="I2" s="12">
        <f>XIRR(E9:E12,B9:B12)</f>
        <v>199523.68906249994</v>
      </c>
      <c r="J2" s="45"/>
      <c r="K2" s="45"/>
      <c r="L2" s="46"/>
    </row>
    <row r="3" spans="1:12" x14ac:dyDescent="0.25">
      <c r="A3" s="47"/>
      <c r="B3" s="34">
        <v>44757</v>
      </c>
      <c r="C3" s="32"/>
      <c r="D3" s="32">
        <v>636111.11</v>
      </c>
      <c r="E3" s="32">
        <f>D3</f>
        <v>636111.11</v>
      </c>
      <c r="F3" s="32">
        <f>ROUND(XNPV($I$1,E3:$E$8,B3:$B$8)-E3,2)</f>
        <v>482170.25</v>
      </c>
      <c r="G3" s="32">
        <f>ROUND(E3+F3-F2,2)</f>
        <v>284948.03000000003</v>
      </c>
      <c r="H3" s="33"/>
      <c r="I3" s="37"/>
      <c r="J3" s="45"/>
      <c r="K3" s="45"/>
      <c r="L3" s="46"/>
    </row>
    <row r="4" spans="1:12" x14ac:dyDescent="0.25">
      <c r="A4" s="47"/>
      <c r="B4" s="34">
        <v>44773</v>
      </c>
      <c r="C4" s="32"/>
      <c r="D4" s="32">
        <v>0</v>
      </c>
      <c r="E4" s="32">
        <f>D4</f>
        <v>0</v>
      </c>
      <c r="F4" s="32">
        <f>ROUND(XNPV($I$1,E4:$E$8,B4:$B$8)-E4,2)</f>
        <v>771919.72</v>
      </c>
      <c r="G4" s="32">
        <f t="shared" ref="G4:G8" si="0">ROUND(E4+F4-F3,2)</f>
        <v>289749.46999999997</v>
      </c>
      <c r="H4" s="33"/>
      <c r="I4" s="13"/>
      <c r="J4" s="45"/>
      <c r="K4" s="45"/>
      <c r="L4" s="46"/>
    </row>
    <row r="5" spans="1:12" x14ac:dyDescent="0.25">
      <c r="A5" s="47">
        <v>1</v>
      </c>
      <c r="B5" s="34">
        <v>44778</v>
      </c>
      <c r="C5" s="32"/>
      <c r="D5" s="32">
        <v>636111.11</v>
      </c>
      <c r="E5" s="32">
        <f t="shared" ref="E5:E8" si="1">D5</f>
        <v>636111.11</v>
      </c>
      <c r="F5" s="32">
        <f>ROUND(XNPV($I$1,E5:$E$8,B5:$B$8)-E5,2)</f>
        <v>258096.38</v>
      </c>
      <c r="G5" s="32">
        <f t="shared" si="0"/>
        <v>122287.77</v>
      </c>
      <c r="H5" s="33"/>
      <c r="I5" s="12"/>
      <c r="J5" s="45"/>
      <c r="K5" s="45"/>
      <c r="L5" s="46"/>
    </row>
    <row r="6" spans="1:12" x14ac:dyDescent="0.25">
      <c r="A6" s="47"/>
      <c r="B6" s="34">
        <v>44804</v>
      </c>
      <c r="C6" s="32"/>
      <c r="D6" s="32">
        <v>0</v>
      </c>
      <c r="E6" s="32">
        <f t="shared" si="1"/>
        <v>0</v>
      </c>
      <c r="F6" s="32">
        <f>ROUND(XNPV($I$1,E6:$E$8,B6:$B$8)-E6,2)</f>
        <v>554480.12</v>
      </c>
      <c r="G6" s="32">
        <f t="shared" si="0"/>
        <v>296383.74</v>
      </c>
      <c r="H6" s="33"/>
      <c r="I6" s="33"/>
      <c r="J6" s="45"/>
      <c r="K6" s="45"/>
      <c r="L6" s="46"/>
    </row>
    <row r="7" spans="1:12" x14ac:dyDescent="0.25">
      <c r="A7" s="47">
        <v>2</v>
      </c>
      <c r="B7" s="34">
        <v>44809</v>
      </c>
      <c r="C7" s="32"/>
      <c r="D7" s="32">
        <v>636111.11</v>
      </c>
      <c r="E7" s="32">
        <f t="shared" si="1"/>
        <v>636111.11</v>
      </c>
      <c r="F7" s="32">
        <f>ROUND(XNPV($I$1,E7:$E$8,B7:$B$8)-E7,2)</f>
        <v>6209.92</v>
      </c>
      <c r="G7" s="32">
        <f t="shared" si="0"/>
        <v>87840.91</v>
      </c>
      <c r="H7" s="33"/>
      <c r="I7" s="33"/>
      <c r="J7" s="45"/>
      <c r="K7" s="45"/>
      <c r="L7" s="46"/>
    </row>
    <row r="8" spans="1:12" x14ac:dyDescent="0.25">
      <c r="A8" s="47"/>
      <c r="B8" s="34">
        <v>44819</v>
      </c>
      <c r="C8" s="32"/>
      <c r="D8" s="32">
        <v>8333.33</v>
      </c>
      <c r="E8" s="32">
        <f t="shared" si="1"/>
        <v>8333.33</v>
      </c>
      <c r="F8" s="32">
        <f>ROUND(XNPV($I$1,E8:$E$8,B8:$B$8)-E8,2)</f>
        <v>0</v>
      </c>
      <c r="G8" s="32">
        <f t="shared" si="0"/>
        <v>2123.41</v>
      </c>
      <c r="H8" s="58">
        <f>SUM(G3:G8)</f>
        <v>1083333.3299999998</v>
      </c>
      <c r="I8" s="33"/>
      <c r="J8" s="45"/>
      <c r="K8" s="45"/>
      <c r="L8" s="46"/>
    </row>
    <row r="9" spans="1:12" x14ac:dyDescent="0.25">
      <c r="A9" s="47"/>
      <c r="B9" s="34">
        <v>44773</v>
      </c>
      <c r="C9" s="32"/>
      <c r="D9" s="32"/>
      <c r="E9" s="32">
        <f>-F4</f>
        <v>-771919.72</v>
      </c>
      <c r="F9" s="32">
        <f>-E9</f>
        <v>771919.72</v>
      </c>
      <c r="G9" s="32"/>
      <c r="H9" s="33"/>
      <c r="I9" s="33"/>
      <c r="J9" s="45"/>
      <c r="K9" s="45"/>
      <c r="L9" s="46"/>
    </row>
    <row r="10" spans="1:12" x14ac:dyDescent="0.25">
      <c r="A10" s="47"/>
      <c r="B10" s="34">
        <v>44778</v>
      </c>
      <c r="C10" s="32"/>
      <c r="D10" s="32"/>
      <c r="E10" s="32">
        <v>630000</v>
      </c>
      <c r="F10" s="32">
        <f>ROUND(XNPV($I$2,E10:$E$12,B10:$B$12)-E10,2)</f>
        <v>282378.05</v>
      </c>
      <c r="G10" s="32">
        <f>ROUND(E10+F10-F9,2)</f>
        <v>140458.32999999999</v>
      </c>
      <c r="H10" s="33"/>
      <c r="I10" s="33"/>
      <c r="J10" s="45"/>
      <c r="K10" s="45"/>
      <c r="L10" s="46"/>
    </row>
    <row r="11" spans="1:12" x14ac:dyDescent="0.25">
      <c r="A11" s="47">
        <v>4</v>
      </c>
      <c r="B11" s="34">
        <v>44791</v>
      </c>
      <c r="C11" s="32"/>
      <c r="D11" s="32"/>
      <c r="E11" s="32">
        <f>6111.11+36111.11</f>
        <v>42222.22</v>
      </c>
      <c r="F11" s="32">
        <f>ROUND(XNPV($I$2,E11:$E$12,B11:$B$12)-E11,2)</f>
        <v>393889.69</v>
      </c>
      <c r="G11" s="32">
        <f>ROUND(E11+F11-F10,2)</f>
        <v>153733.85999999999</v>
      </c>
      <c r="H11" s="58">
        <f>SUM(G3:G4)+G11+G12+G10</f>
        <v>1083333.33</v>
      </c>
      <c r="I11" s="33"/>
      <c r="J11" s="45"/>
      <c r="K11" s="45"/>
      <c r="L11" s="46"/>
    </row>
    <row r="12" spans="1:12" ht="15.75" thickBot="1" x14ac:dyDescent="0.3">
      <c r="A12" s="48"/>
      <c r="B12" s="49">
        <v>44804</v>
      </c>
      <c r="C12" s="50"/>
      <c r="D12" s="50"/>
      <c r="E12" s="50">
        <v>608333.32999999996</v>
      </c>
      <c r="F12" s="32">
        <f>ROUND(XNPV($I$2,E12:$E$12,B12:$B$12)-E12,2)</f>
        <v>0</v>
      </c>
      <c r="G12" s="50">
        <f>ROUND(E12+F12-F11,2)</f>
        <v>214443.64</v>
      </c>
      <c r="H12" s="51"/>
      <c r="I12" s="51"/>
      <c r="J12" s="52"/>
      <c r="K12" s="52"/>
      <c r="L12" s="53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251 с выкуп.ст-тью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2022-08-15T13:01:20Z</dcterms:modified>
</cp:coreProperties>
</file>