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muhametova\Desktop\"/>
    </mc:Choice>
  </mc:AlternateContent>
  <bookViews>
    <workbookView xWindow="0" yWindow="0" windowWidth="19635" windowHeight="7605"/>
  </bookViews>
  <sheets>
    <sheet name="1994" sheetId="5" r:id="rId1"/>
  </sheets>
  <calcPr calcId="152511" refMode="R1C1"/>
</workbook>
</file>

<file path=xl/calcChain.xml><?xml version="1.0" encoding="utf-8"?>
<calcChain xmlns="http://schemas.openxmlformats.org/spreadsheetml/2006/main">
  <c r="C6" i="5" l="1"/>
  <c r="E10" i="5" l="1"/>
  <c r="C2" i="5" l="1"/>
  <c r="D2" i="5" l="1"/>
  <c r="D16" i="5" l="1"/>
  <c r="E16" i="5" s="1"/>
  <c r="C44" i="5" l="1"/>
  <c r="D43" i="5"/>
  <c r="E43" i="5" s="1"/>
  <c r="D42" i="5"/>
  <c r="E42" i="5" s="1"/>
  <c r="D40" i="5"/>
  <c r="E40" i="5" s="1"/>
  <c r="D39" i="5"/>
  <c r="E39" i="5" s="1"/>
  <c r="D38" i="5"/>
  <c r="E38" i="5" s="1"/>
  <c r="D36" i="5"/>
  <c r="E36" i="5" s="1"/>
  <c r="D35" i="5"/>
  <c r="E35" i="5" s="1"/>
  <c r="D34" i="5"/>
  <c r="E34" i="5" s="1"/>
  <c r="D32" i="5"/>
  <c r="E32" i="5" s="1"/>
  <c r="D31" i="5"/>
  <c r="E31" i="5" s="1"/>
  <c r="D30" i="5"/>
  <c r="E30" i="5" s="1"/>
  <c r="D28" i="5"/>
  <c r="E28" i="5" s="1"/>
  <c r="D27" i="5"/>
  <c r="E27" i="5" s="1"/>
  <c r="D26" i="5"/>
  <c r="E26" i="5" s="1"/>
  <c r="D24" i="5"/>
  <c r="E24" i="5" s="1"/>
  <c r="D23" i="5"/>
  <c r="E23" i="5" s="1"/>
  <c r="D22" i="5"/>
  <c r="E22" i="5" s="1"/>
  <c r="D20" i="5"/>
  <c r="E20" i="5" s="1"/>
  <c r="D19" i="5"/>
  <c r="E19" i="5" s="1"/>
  <c r="D18" i="5"/>
  <c r="E18" i="5" s="1"/>
  <c r="D15" i="5"/>
  <c r="E15" i="5" s="1"/>
  <c r="D14" i="5"/>
  <c r="E14" i="5" s="1"/>
  <c r="D12" i="5"/>
  <c r="E12" i="5" s="1"/>
  <c r="D11" i="5"/>
  <c r="E11" i="5" s="1"/>
  <c r="C10" i="5"/>
  <c r="C3" i="5"/>
  <c r="E44" i="5" l="1"/>
  <c r="D3" i="5"/>
  <c r="H11" i="5" s="1"/>
  <c r="G12" i="5" s="1"/>
  <c r="D10" i="5"/>
  <c r="F12" i="5" l="1"/>
  <c r="H12" i="5" s="1"/>
  <c r="G13" i="5" l="1"/>
  <c r="F13" i="5" s="1"/>
  <c r="H13" i="5" s="1"/>
  <c r="G14" i="5"/>
  <c r="F14" i="5" s="1"/>
  <c r="H14" i="5" s="1"/>
  <c r="G15" i="5" l="1"/>
  <c r="F15" i="5" l="1"/>
  <c r="H15" i="5" l="1"/>
  <c r="G16" i="5" s="1"/>
  <c r="F16" i="5" s="1"/>
  <c r="H16" i="5" s="1"/>
  <c r="G17" i="5" l="1"/>
  <c r="F17" i="5" s="1"/>
  <c r="H17" i="5" s="1"/>
  <c r="G18" i="5" s="1"/>
  <c r="F18" i="5" s="1"/>
  <c r="H18" i="5" s="1"/>
  <c r="G19" i="5" s="1"/>
  <c r="F19" i="5" s="1"/>
  <c r="H19" i="5" s="1"/>
  <c r="G20" i="5" s="1"/>
  <c r="F20" i="5" s="1"/>
  <c r="H20" i="5" s="1"/>
  <c r="G21" i="5" s="1"/>
  <c r="F21" i="5" s="1"/>
  <c r="H21" i="5" s="1"/>
  <c r="G22" i="5" l="1"/>
  <c r="F22" i="5" s="1"/>
  <c r="H22" i="5" s="1"/>
  <c r="G23" i="5" s="1"/>
  <c r="F23" i="5" s="1"/>
  <c r="H23" i="5" s="1"/>
  <c r="G24" i="5" s="1"/>
  <c r="F24" i="5" s="1"/>
  <c r="H24" i="5" s="1"/>
  <c r="G25" i="5" s="1"/>
  <c r="F25" i="5" s="1"/>
  <c r="H25" i="5" s="1"/>
  <c r="G26" i="5" l="1"/>
  <c r="F26" i="5" s="1"/>
  <c r="H26" i="5" s="1"/>
  <c r="G27" i="5" s="1"/>
  <c r="F27" i="5" s="1"/>
  <c r="H27" i="5" s="1"/>
  <c r="G28" i="5" s="1"/>
  <c r="F28" i="5" s="1"/>
  <c r="H28" i="5" s="1"/>
  <c r="G29" i="5" s="1"/>
  <c r="F29" i="5" s="1"/>
  <c r="H29" i="5" s="1"/>
  <c r="G30" i="5" l="1"/>
  <c r="F30" i="5" s="1"/>
  <c r="H30" i="5" s="1"/>
  <c r="G31" i="5" s="1"/>
  <c r="F31" i="5" s="1"/>
  <c r="H31" i="5" s="1"/>
  <c r="G32" i="5" s="1"/>
  <c r="F32" i="5" s="1"/>
  <c r="H32" i="5" s="1"/>
  <c r="G33" i="5" s="1"/>
  <c r="F33" i="5" s="1"/>
  <c r="H33" i="5" s="1"/>
  <c r="G34" i="5" l="1"/>
  <c r="F34" i="5" s="1"/>
  <c r="H34" i="5" s="1"/>
  <c r="G35" i="5" l="1"/>
  <c r="F35" i="5" s="1"/>
  <c r="H35" i="5" s="1"/>
  <c r="G36" i="5" l="1"/>
  <c r="F36" i="5" s="1"/>
  <c r="H36" i="5" s="1"/>
  <c r="G37" i="5" l="1"/>
  <c r="F37" i="5" s="1"/>
  <c r="H37" i="5" s="1"/>
  <c r="G38" i="5" l="1"/>
  <c r="F38" i="5" s="1"/>
  <c r="H38" i="5" s="1"/>
  <c r="G39" i="5" l="1"/>
  <c r="F39" i="5" s="1"/>
  <c r="H39" i="5" s="1"/>
  <c r="G40" i="5" l="1"/>
  <c r="F40" i="5" s="1"/>
  <c r="H40" i="5" s="1"/>
  <c r="G41" i="5" l="1"/>
  <c r="F41" i="5" s="1"/>
  <c r="H41" i="5" s="1"/>
  <c r="G42" i="5" l="1"/>
  <c r="F42" i="5" s="1"/>
  <c r="H42" i="5" s="1"/>
  <c r="G43" i="5" s="1"/>
  <c r="F43" i="5" s="1"/>
  <c r="H43" i="5" s="1"/>
  <c r="G44" i="5" l="1"/>
  <c r="F44" i="5" l="1"/>
</calcChain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дату предоставления предмета аренды</t>
        </r>
      </text>
    </comment>
  </commentList>
</comments>
</file>

<file path=xl/sharedStrings.xml><?xml version="1.0" encoding="utf-8"?>
<sst xmlns="http://schemas.openxmlformats.org/spreadsheetml/2006/main" count="41" uniqueCount="19">
  <si>
    <t>Сумма</t>
  </si>
  <si>
    <t>НДС</t>
  </si>
  <si>
    <t>Нетто</t>
  </si>
  <si>
    <t>Справедливая стоимость имущества</t>
  </si>
  <si>
    <t>Затраты</t>
  </si>
  <si>
    <t>Дата передачи в лизинг</t>
  </si>
  <si>
    <t>Внутренняя норма доходности</t>
  </si>
  <si>
    <t xml:space="preserve"> Чистая инвестиция (Контроль)</t>
  </si>
  <si>
    <t>Описание</t>
  </si>
  <si>
    <t>Дата</t>
  </si>
  <si>
    <t>Процентная выручка</t>
  </si>
  <si>
    <t>Остаток ЧИЛ</t>
  </si>
  <si>
    <t>Чистая инвестиция</t>
  </si>
  <si>
    <t>Аванс</t>
  </si>
  <si>
    <t>Платеж</t>
  </si>
  <si>
    <t>Выкуп</t>
  </si>
  <si>
    <t>Уменьшение ЧИЛ</t>
  </si>
  <si>
    <t>Сумма платежа</t>
  </si>
  <si>
    <t>Сумма платежа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</si>
</sst>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DFF9"/>
        <bgColor indexed="64"/>
      </patternFill>
    </fill>
    <fill>
      <patternFill patternType="solid">
        <fgColor rgb="FFF2FCF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14" fontId="2" fillId="2" borderId="2" xfId="0" applyNumberFormat="1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0" xfId="0" applyNumberFormat="1" applyBorder="1"/>
    <xf numFmtId="4" fontId="0" fillId="0" borderId="5" xfId="0" applyNumberFormat="1" applyBorder="1"/>
    <xf numFmtId="14" fontId="0" fillId="0" borderId="6" xfId="0" applyNumberFormat="1" applyBorder="1"/>
    <xf numFmtId="0" fontId="3" fillId="0" borderId="4" xfId="0" applyFon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4" fontId="2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4" fontId="3" fillId="0" borderId="1" xfId="0" applyNumberFormat="1" applyFont="1" applyBorder="1"/>
    <xf numFmtId="14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4" fontId="3" fillId="5" borderId="1" xfId="0" applyNumberFormat="1" applyFont="1" applyFill="1" applyBorder="1"/>
    <xf numFmtId="14" fontId="1" fillId="5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14" fontId="2" fillId="5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4" fontId="0" fillId="5" borderId="1" xfId="0" applyNumberFormat="1" applyFill="1" applyBorder="1"/>
    <xf numFmtId="4" fontId="0" fillId="3" borderId="1" xfId="0" applyNumberFormat="1" applyFill="1" applyBorder="1"/>
    <xf numFmtId="14" fontId="0" fillId="6" borderId="1" xfId="0" applyNumberFormat="1" applyFill="1" applyBorder="1"/>
    <xf numFmtId="4" fontId="0" fillId="6" borderId="1" xfId="0" applyNumberFormat="1" applyFill="1" applyBorder="1"/>
    <xf numFmtId="0" fontId="8" fillId="7" borderId="9" xfId="1" applyNumberFormat="1" applyFont="1" applyFill="1" applyBorder="1" applyAlignment="1">
      <alignment horizontal="left" vertical="top"/>
    </xf>
    <xf numFmtId="4" fontId="8" fillId="7" borderId="9" xfId="1" applyNumberFormat="1" applyFont="1" applyFill="1" applyBorder="1" applyAlignment="1">
      <alignment horizontal="right" vertical="top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7" xfId="0" applyFont="1" applyBorder="1" applyAlignment="1">
      <alignment horizontal="left"/>
    </xf>
  </cellXfs>
  <cellStyles count="2">
    <cellStyle name="Обычный" xfId="0" builtinId="0"/>
    <cellStyle name="Обычный_1994" xfId="1"/>
  </cellStyles>
  <dxfs count="0"/>
  <tableStyles count="0" defaultTableStyle="TableStyleMedium9" defaultPivotStyle="PivotStyleLight16"/>
  <colors>
    <mruColors>
      <color rgb="FFF2FCF2"/>
      <color rgb="FFFDD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C6" sqref="C6"/>
    </sheetView>
  </sheetViews>
  <sheetFormatPr defaultRowHeight="15" x14ac:dyDescent="0.25"/>
  <cols>
    <col min="1" max="1" width="16.42578125" style="21" customWidth="1"/>
    <col min="2" max="2" width="19.28515625" customWidth="1"/>
    <col min="3" max="3" width="16.42578125" customWidth="1"/>
    <col min="4" max="4" width="14.42578125" customWidth="1"/>
    <col min="5" max="5" width="16.85546875" customWidth="1"/>
    <col min="6" max="6" width="17" customWidth="1"/>
    <col min="7" max="7" width="21.140625" customWidth="1"/>
    <col min="8" max="8" width="13.85546875" customWidth="1"/>
    <col min="11" max="11" width="12.85546875" customWidth="1"/>
    <col min="15" max="15" width="13.42578125" customWidth="1"/>
  </cols>
  <sheetData>
    <row r="1" spans="1:16" x14ac:dyDescent="0.25">
      <c r="A1" s="9"/>
      <c r="B1" s="4" t="s">
        <v>0</v>
      </c>
      <c r="C1" s="4" t="s">
        <v>1</v>
      </c>
      <c r="D1" s="4" t="s">
        <v>2</v>
      </c>
    </row>
    <row r="2" spans="1:16" ht="45.75" customHeight="1" x14ac:dyDescent="0.3">
      <c r="A2" s="9" t="s">
        <v>3</v>
      </c>
      <c r="B2" s="2">
        <v>1450000</v>
      </c>
      <c r="C2" s="2">
        <f>ROUND(B2*20/120,2)</f>
        <v>241666.67</v>
      </c>
      <c r="D2" s="2">
        <f>B2-C2</f>
        <v>1208333.33</v>
      </c>
      <c r="F2" s="17"/>
      <c r="G2" s="18"/>
    </row>
    <row r="3" spans="1:16" x14ac:dyDescent="0.25">
      <c r="A3" s="22" t="s">
        <v>4</v>
      </c>
      <c r="B3" s="2">
        <v>0</v>
      </c>
      <c r="C3" s="2">
        <f>ROUND(B3*20/120,2)</f>
        <v>0</v>
      </c>
      <c r="D3" s="2">
        <f>B3-C3</f>
        <v>0</v>
      </c>
    </row>
    <row r="4" spans="1:16" x14ac:dyDescent="0.25">
      <c r="A4" s="23"/>
      <c r="B4" s="5"/>
      <c r="C4" s="6"/>
    </row>
    <row r="5" spans="1:16" ht="15.75" thickBot="1" x14ac:dyDescent="0.3">
      <c r="A5" s="33" t="s">
        <v>5</v>
      </c>
      <c r="B5" s="34"/>
      <c r="C5" s="7">
        <v>43979</v>
      </c>
    </row>
    <row r="6" spans="1:16" ht="15.75" thickBot="1" x14ac:dyDescent="0.3">
      <c r="A6" s="35" t="s">
        <v>6</v>
      </c>
      <c r="B6" s="36"/>
      <c r="C6" s="8">
        <f>XIRR(E10:E43,B10:B43)</f>
        <v>0.29369615912437441</v>
      </c>
    </row>
    <row r="7" spans="1:16" x14ac:dyDescent="0.25">
      <c r="A7" s="37" t="s">
        <v>7</v>
      </c>
      <c r="B7" s="38"/>
      <c r="C7" s="2"/>
    </row>
    <row r="9" spans="1:16" ht="30" x14ac:dyDescent="0.25">
      <c r="A9" s="9" t="s">
        <v>8</v>
      </c>
      <c r="B9" s="3" t="s">
        <v>9</v>
      </c>
      <c r="C9" s="3" t="s">
        <v>17</v>
      </c>
      <c r="D9" s="3" t="s">
        <v>1</v>
      </c>
      <c r="E9" s="9" t="s">
        <v>18</v>
      </c>
      <c r="F9" s="25" t="s">
        <v>16</v>
      </c>
      <c r="G9" s="3" t="s">
        <v>10</v>
      </c>
      <c r="H9" s="3" t="s">
        <v>11</v>
      </c>
    </row>
    <row r="10" spans="1:16" ht="30" x14ac:dyDescent="0.25">
      <c r="A10" s="9" t="s">
        <v>12</v>
      </c>
      <c r="B10" s="28">
        <v>43979</v>
      </c>
      <c r="C10" s="29">
        <f>-B2-B3</f>
        <v>-1450000</v>
      </c>
      <c r="D10" s="29">
        <f>-C2-C3</f>
        <v>-241666.67</v>
      </c>
      <c r="E10" s="29">
        <f>-D2-D3</f>
        <v>-1208333.33</v>
      </c>
      <c r="F10" s="2"/>
      <c r="G10" s="2"/>
      <c r="H10" s="2"/>
      <c r="K10" s="31"/>
      <c r="M10" s="32"/>
      <c r="N10" s="30"/>
      <c r="O10" s="32"/>
      <c r="P10" s="30"/>
    </row>
    <row r="11" spans="1:16" ht="15.75" thickBot="1" x14ac:dyDescent="0.3">
      <c r="A11" s="9" t="s">
        <v>13</v>
      </c>
      <c r="B11" s="28">
        <v>43979</v>
      </c>
      <c r="C11" s="29">
        <v>217500</v>
      </c>
      <c r="D11" s="29">
        <f>C11/6</f>
        <v>36250</v>
      </c>
      <c r="E11" s="29">
        <f t="shared" ref="E11:E43" si="0">C11-D11</f>
        <v>181250</v>
      </c>
      <c r="F11" s="2"/>
      <c r="G11" s="2"/>
      <c r="H11" s="27">
        <f>XNPV($C$6,E11:$E$43,B11:$B$43)-E11</f>
        <v>1027083.328128739</v>
      </c>
      <c r="K11" s="31"/>
      <c r="M11" s="32"/>
      <c r="N11" s="30"/>
      <c r="O11" s="32"/>
      <c r="P11" s="30"/>
    </row>
    <row r="12" spans="1:16" ht="15.75" thickBot="1" x14ac:dyDescent="0.3">
      <c r="A12" s="9" t="s">
        <v>14</v>
      </c>
      <c r="B12" s="1">
        <v>44009</v>
      </c>
      <c r="C12" s="15">
        <v>125000</v>
      </c>
      <c r="D12" s="2">
        <f>ROUND(C12/6,2)</f>
        <v>20833.330000000002</v>
      </c>
      <c r="E12" s="2">
        <f t="shared" si="0"/>
        <v>104166.67</v>
      </c>
      <c r="F12" s="2">
        <f t="shared" ref="F12" si="1">E12-G12</f>
        <v>82197.13</v>
      </c>
      <c r="G12" s="10">
        <f>ROUND(H11*((1+$C$6)^((B12-B11)/365)-1),2)</f>
        <v>21969.54</v>
      </c>
      <c r="H12" s="2">
        <f>H11-F12</f>
        <v>944886.19812873902</v>
      </c>
      <c r="K12" s="31"/>
      <c r="M12" s="32"/>
      <c r="N12" s="30"/>
      <c r="O12" s="32"/>
      <c r="P12" s="30"/>
    </row>
    <row r="13" spans="1:16" ht="15.75" thickBot="1" x14ac:dyDescent="0.3">
      <c r="A13" s="9"/>
      <c r="B13" s="24">
        <v>44012</v>
      </c>
      <c r="C13" s="16"/>
      <c r="D13" s="2"/>
      <c r="E13" s="2">
        <v>0</v>
      </c>
      <c r="F13" s="2">
        <f t="shared" ref="F13" si="2">E13-G13</f>
        <v>-2001.94</v>
      </c>
      <c r="G13" s="10">
        <f>ROUND(H12*((1+$C$6)^((B13-B12)/365)-1),2)</f>
        <v>2001.94</v>
      </c>
      <c r="H13" s="26">
        <f>H12-F13</f>
        <v>946888.13812873897</v>
      </c>
      <c r="K13" s="31"/>
      <c r="M13" s="32"/>
      <c r="N13" s="30"/>
      <c r="O13" s="32"/>
      <c r="P13" s="30"/>
    </row>
    <row r="14" spans="1:16" ht="15.75" thickBot="1" x14ac:dyDescent="0.3">
      <c r="A14" s="9" t="s">
        <v>14</v>
      </c>
      <c r="B14" s="1">
        <v>44039</v>
      </c>
      <c r="C14" s="16">
        <v>120000</v>
      </c>
      <c r="D14" s="2">
        <f t="shared" ref="D14:D43" si="3">ROUND(C14/6,2)</f>
        <v>20000</v>
      </c>
      <c r="E14" s="2">
        <f t="shared" si="0"/>
        <v>100000</v>
      </c>
      <c r="F14" s="2">
        <f t="shared" ref="F14:F15" si="4">E14-G14</f>
        <v>79788.679999999993</v>
      </c>
      <c r="G14" s="10">
        <f>ROUND(H12*((1+$C$6)^((B14-B12)/365)-1),2)</f>
        <v>20211.32</v>
      </c>
      <c r="H14" s="2">
        <f>H12-F14</f>
        <v>865097.51812873897</v>
      </c>
      <c r="K14" s="31"/>
      <c r="M14" s="32"/>
      <c r="N14" s="30"/>
      <c r="O14" s="32"/>
      <c r="P14" s="30"/>
    </row>
    <row r="15" spans="1:16" ht="15.75" thickBot="1" x14ac:dyDescent="0.3">
      <c r="A15" s="9" t="s">
        <v>14</v>
      </c>
      <c r="B15" s="1">
        <v>44070</v>
      </c>
      <c r="C15" s="16">
        <v>115000</v>
      </c>
      <c r="D15" s="2">
        <f t="shared" si="3"/>
        <v>19166.669999999998</v>
      </c>
      <c r="E15" s="2">
        <f t="shared" si="0"/>
        <v>95833.33</v>
      </c>
      <c r="F15" s="2">
        <f t="shared" si="4"/>
        <v>76705.11</v>
      </c>
      <c r="G15" s="10">
        <f t="shared" ref="G15" si="5">ROUND(H14*((1+$C$6)^((B15-B14)/365)-1),2)</f>
        <v>19128.22</v>
      </c>
      <c r="H15" s="2">
        <f t="shared" ref="H15" si="6">H14-F15</f>
        <v>788392.40812873899</v>
      </c>
      <c r="K15" s="31"/>
      <c r="M15" s="32"/>
      <c r="N15" s="30"/>
      <c r="O15" s="32"/>
      <c r="P15" s="30"/>
    </row>
    <row r="16" spans="1:16" ht="15.75" thickBot="1" x14ac:dyDescent="0.3">
      <c r="A16" s="9"/>
      <c r="B16" s="1">
        <v>44101</v>
      </c>
      <c r="C16" s="16">
        <v>110000</v>
      </c>
      <c r="D16" s="2">
        <f t="shared" ref="D16" si="7">ROUND(C16/6,2)</f>
        <v>18333.330000000002</v>
      </c>
      <c r="E16" s="2">
        <f t="shared" ref="E16" si="8">C16-D16</f>
        <v>91666.67</v>
      </c>
      <c r="F16" s="2">
        <f t="shared" ref="F16:F18" si="9">E16-G16</f>
        <v>74234.48</v>
      </c>
      <c r="G16" s="10">
        <f t="shared" ref="G16:G18" si="10">ROUND(H15*((1+$C$6)^((B16-B15)/365)-1),2)</f>
        <v>17432.189999999999</v>
      </c>
      <c r="H16" s="2">
        <f t="shared" ref="H16:H18" si="11">H15-F16</f>
        <v>714157.928128739</v>
      </c>
      <c r="K16" s="31"/>
      <c r="M16" s="32"/>
      <c r="N16" s="30"/>
      <c r="O16" s="32"/>
      <c r="P16" s="30"/>
    </row>
    <row r="17" spans="1:16" ht="15.75" thickBot="1" x14ac:dyDescent="0.3">
      <c r="A17" s="9"/>
      <c r="B17" s="20">
        <v>44104</v>
      </c>
      <c r="C17" s="16"/>
      <c r="D17" s="2"/>
      <c r="E17" s="2">
        <v>0</v>
      </c>
      <c r="F17" s="2">
        <f t="shared" si="9"/>
        <v>-1513.09</v>
      </c>
      <c r="G17" s="10">
        <f t="shared" si="10"/>
        <v>1513.09</v>
      </c>
      <c r="H17" s="26">
        <f t="shared" si="11"/>
        <v>715671.01812873897</v>
      </c>
      <c r="K17" s="31"/>
      <c r="M17" s="32"/>
      <c r="N17" s="30"/>
      <c r="O17" s="32"/>
      <c r="P17" s="30"/>
    </row>
    <row r="18" spans="1:16" ht="15.75" thickBot="1" x14ac:dyDescent="0.3">
      <c r="A18" s="9" t="s">
        <v>14</v>
      </c>
      <c r="B18" s="1">
        <v>44131</v>
      </c>
      <c r="C18" s="16">
        <v>105000</v>
      </c>
      <c r="D18" s="2">
        <f t="shared" si="3"/>
        <v>17500</v>
      </c>
      <c r="E18" s="2">
        <f t="shared" si="0"/>
        <v>87500</v>
      </c>
      <c r="F18" s="2">
        <f t="shared" si="9"/>
        <v>73737.100000000006</v>
      </c>
      <c r="G18" s="10">
        <f t="shared" si="10"/>
        <v>13762.9</v>
      </c>
      <c r="H18" s="2">
        <f t="shared" si="11"/>
        <v>641933.91812873899</v>
      </c>
      <c r="K18" s="31"/>
      <c r="M18" s="32"/>
      <c r="N18" s="30"/>
      <c r="O18" s="32"/>
      <c r="P18" s="30"/>
    </row>
    <row r="19" spans="1:16" ht="15.75" thickBot="1" x14ac:dyDescent="0.3">
      <c r="A19" s="9" t="s">
        <v>14</v>
      </c>
      <c r="B19" s="1">
        <v>44162</v>
      </c>
      <c r="C19" s="16">
        <v>100000</v>
      </c>
      <c r="D19" s="2">
        <f t="shared" si="3"/>
        <v>16666.669999999998</v>
      </c>
      <c r="E19" s="2">
        <f t="shared" si="0"/>
        <v>83333.33</v>
      </c>
      <c r="F19" s="2">
        <f t="shared" ref="F19:F42" si="12">E19-G19</f>
        <v>69139.5</v>
      </c>
      <c r="G19" s="10">
        <f t="shared" ref="G19:G42" si="13">ROUND(H18*((1+$C$6)^((B19-B18)/365)-1),2)</f>
        <v>14193.83</v>
      </c>
      <c r="H19" s="2">
        <f t="shared" ref="H19:H42" si="14">H18-F19</f>
        <v>572794.41812873899</v>
      </c>
      <c r="K19" s="31"/>
      <c r="M19" s="32"/>
      <c r="N19" s="30"/>
      <c r="O19" s="32"/>
      <c r="P19" s="30"/>
    </row>
    <row r="20" spans="1:16" ht="15.75" thickBot="1" x14ac:dyDescent="0.3">
      <c r="A20" s="9" t="s">
        <v>14</v>
      </c>
      <c r="B20" s="1">
        <v>44192</v>
      </c>
      <c r="C20" s="16">
        <v>95000</v>
      </c>
      <c r="D20" s="2">
        <f t="shared" si="3"/>
        <v>15833.33</v>
      </c>
      <c r="E20" s="2">
        <f t="shared" si="0"/>
        <v>79166.67</v>
      </c>
      <c r="F20" s="2">
        <f t="shared" si="12"/>
        <v>66914.47</v>
      </c>
      <c r="G20" s="10">
        <f t="shared" si="13"/>
        <v>12252.2</v>
      </c>
      <c r="H20" s="2">
        <f t="shared" si="14"/>
        <v>505879.94812873902</v>
      </c>
      <c r="K20" s="31"/>
      <c r="M20" s="32"/>
      <c r="N20" s="30"/>
      <c r="O20" s="32"/>
      <c r="P20" s="30"/>
    </row>
    <row r="21" spans="1:16" ht="15.75" thickBot="1" x14ac:dyDescent="0.3">
      <c r="A21" s="9"/>
      <c r="B21" s="20">
        <v>44196</v>
      </c>
      <c r="C21" s="16"/>
      <c r="D21" s="2"/>
      <c r="E21" s="2">
        <v>0</v>
      </c>
      <c r="F21" s="2">
        <f t="shared" si="12"/>
        <v>-1429.59</v>
      </c>
      <c r="G21" s="10">
        <f t="shared" si="13"/>
        <v>1429.59</v>
      </c>
      <c r="H21" s="19">
        <f t="shared" si="14"/>
        <v>507309.53812873905</v>
      </c>
      <c r="K21" s="31"/>
      <c r="M21" s="32"/>
      <c r="N21" s="30"/>
      <c r="O21" s="32"/>
      <c r="P21" s="30"/>
    </row>
    <row r="22" spans="1:16" ht="15.75" thickBot="1" x14ac:dyDescent="0.3">
      <c r="A22" s="9" t="s">
        <v>14</v>
      </c>
      <c r="B22" s="1">
        <v>44223</v>
      </c>
      <c r="C22" s="16">
        <v>80000</v>
      </c>
      <c r="D22" s="2">
        <f t="shared" si="3"/>
        <v>13333.33</v>
      </c>
      <c r="E22" s="2">
        <f t="shared" si="0"/>
        <v>66666.67</v>
      </c>
      <c r="F22" s="2">
        <f t="shared" si="12"/>
        <v>56910.720000000001</v>
      </c>
      <c r="G22" s="10">
        <f t="shared" si="13"/>
        <v>9755.9500000000007</v>
      </c>
      <c r="H22" s="2">
        <f t="shared" si="14"/>
        <v>450398.81812873902</v>
      </c>
      <c r="K22" s="31"/>
      <c r="M22" s="32"/>
      <c r="N22" s="30"/>
      <c r="O22" s="32"/>
      <c r="P22" s="30"/>
    </row>
    <row r="23" spans="1:16" ht="15.75" thickBot="1" x14ac:dyDescent="0.3">
      <c r="A23" s="9" t="s">
        <v>14</v>
      </c>
      <c r="B23" s="1">
        <v>44254</v>
      </c>
      <c r="C23" s="16">
        <v>75000</v>
      </c>
      <c r="D23" s="2">
        <f t="shared" si="3"/>
        <v>12500</v>
      </c>
      <c r="E23" s="2">
        <f t="shared" si="0"/>
        <v>62500</v>
      </c>
      <c r="F23" s="2">
        <f t="shared" si="12"/>
        <v>52541.21</v>
      </c>
      <c r="G23" s="10">
        <f t="shared" si="13"/>
        <v>9958.7900000000009</v>
      </c>
      <c r="H23" s="2">
        <f t="shared" si="14"/>
        <v>397857.608128739</v>
      </c>
      <c r="K23" s="31"/>
      <c r="M23" s="32"/>
      <c r="N23" s="30"/>
      <c r="O23" s="32"/>
      <c r="P23" s="30"/>
    </row>
    <row r="24" spans="1:16" ht="15.75" thickBot="1" x14ac:dyDescent="0.3">
      <c r="A24" s="9" t="s">
        <v>14</v>
      </c>
      <c r="B24" s="1">
        <v>44282</v>
      </c>
      <c r="C24" s="16">
        <v>70000</v>
      </c>
      <c r="D24" s="2">
        <f t="shared" si="3"/>
        <v>11666.67</v>
      </c>
      <c r="E24" s="2">
        <f t="shared" si="0"/>
        <v>58333.33</v>
      </c>
      <c r="F24" s="2">
        <f t="shared" si="12"/>
        <v>50396.04</v>
      </c>
      <c r="G24" s="10">
        <f t="shared" si="13"/>
        <v>7937.29</v>
      </c>
      <c r="H24" s="2">
        <f t="shared" si="14"/>
        <v>347461.56812873902</v>
      </c>
      <c r="K24" s="31"/>
      <c r="M24" s="32"/>
      <c r="N24" s="30"/>
      <c r="O24" s="32"/>
      <c r="P24" s="30"/>
    </row>
    <row r="25" spans="1:16" ht="15.75" thickBot="1" x14ac:dyDescent="0.3">
      <c r="A25" s="9"/>
      <c r="B25" s="20">
        <v>44286</v>
      </c>
      <c r="C25" s="16"/>
      <c r="D25" s="2"/>
      <c r="E25" s="2">
        <v>0</v>
      </c>
      <c r="F25" s="2">
        <f t="shared" si="12"/>
        <v>-981.91</v>
      </c>
      <c r="G25" s="10">
        <f t="shared" si="13"/>
        <v>981.91</v>
      </c>
      <c r="H25" s="19">
        <f t="shared" si="14"/>
        <v>348443.47812873899</v>
      </c>
      <c r="K25" s="31"/>
      <c r="M25" s="32"/>
      <c r="N25" s="30"/>
      <c r="O25" s="32"/>
      <c r="P25" s="30"/>
    </row>
    <row r="26" spans="1:16" ht="15.75" thickBot="1" x14ac:dyDescent="0.3">
      <c r="A26" s="9" t="s">
        <v>14</v>
      </c>
      <c r="B26" s="1">
        <v>44313</v>
      </c>
      <c r="C26" s="16">
        <v>65000</v>
      </c>
      <c r="D26" s="2">
        <f t="shared" si="3"/>
        <v>10833.33</v>
      </c>
      <c r="E26" s="2">
        <f t="shared" si="0"/>
        <v>54166.67</v>
      </c>
      <c r="F26" s="2">
        <f t="shared" si="12"/>
        <v>47465.83</v>
      </c>
      <c r="G26" s="10">
        <f t="shared" si="13"/>
        <v>6700.84</v>
      </c>
      <c r="H26" s="2">
        <f t="shared" si="14"/>
        <v>300977.64812873898</v>
      </c>
      <c r="K26" s="31"/>
      <c r="M26" s="32"/>
      <c r="N26" s="30"/>
      <c r="O26" s="32"/>
      <c r="P26" s="30"/>
    </row>
    <row r="27" spans="1:16" ht="15.75" thickBot="1" x14ac:dyDescent="0.3">
      <c r="A27" s="9" t="s">
        <v>14</v>
      </c>
      <c r="B27" s="1">
        <v>44343</v>
      </c>
      <c r="C27" s="16">
        <v>60000</v>
      </c>
      <c r="D27" s="2">
        <f t="shared" si="3"/>
        <v>10000</v>
      </c>
      <c r="E27" s="2">
        <f t="shared" si="0"/>
        <v>50000</v>
      </c>
      <c r="F27" s="2">
        <f t="shared" si="12"/>
        <v>43562.020000000004</v>
      </c>
      <c r="G27" s="10">
        <f t="shared" si="13"/>
        <v>6437.98</v>
      </c>
      <c r="H27" s="2">
        <f t="shared" si="14"/>
        <v>257415.62812873896</v>
      </c>
      <c r="K27" s="31"/>
      <c r="M27" s="32"/>
      <c r="N27" s="30"/>
      <c r="O27" s="32"/>
      <c r="P27" s="30"/>
    </row>
    <row r="28" spans="1:16" ht="15.75" thickBot="1" x14ac:dyDescent="0.3">
      <c r="A28" s="9" t="s">
        <v>14</v>
      </c>
      <c r="B28" s="1">
        <v>44374</v>
      </c>
      <c r="C28" s="16">
        <v>55000</v>
      </c>
      <c r="D28" s="2">
        <f t="shared" si="3"/>
        <v>9166.67</v>
      </c>
      <c r="E28" s="2">
        <f t="shared" si="0"/>
        <v>45833.33</v>
      </c>
      <c r="F28" s="2">
        <f t="shared" si="12"/>
        <v>40141.600000000006</v>
      </c>
      <c r="G28" s="10">
        <f t="shared" si="13"/>
        <v>5691.73</v>
      </c>
      <c r="H28" s="2">
        <f t="shared" si="14"/>
        <v>217274.02812873895</v>
      </c>
      <c r="K28" s="31"/>
      <c r="M28" s="32"/>
      <c r="N28" s="30"/>
      <c r="O28" s="32"/>
      <c r="P28" s="30"/>
    </row>
    <row r="29" spans="1:16" ht="15.75" thickBot="1" x14ac:dyDescent="0.3">
      <c r="A29" s="9"/>
      <c r="B29" s="20">
        <v>44377</v>
      </c>
      <c r="C29" s="16"/>
      <c r="D29" s="2"/>
      <c r="E29" s="2">
        <v>0</v>
      </c>
      <c r="F29" s="2">
        <f t="shared" si="12"/>
        <v>-460.34</v>
      </c>
      <c r="G29" s="10">
        <f t="shared" si="13"/>
        <v>460.34</v>
      </c>
      <c r="H29" s="19">
        <f t="shared" si="14"/>
        <v>217734.36812873895</v>
      </c>
      <c r="K29" s="31"/>
      <c r="M29" s="32"/>
      <c r="N29" s="30"/>
      <c r="O29" s="32"/>
      <c r="P29" s="30"/>
    </row>
    <row r="30" spans="1:16" ht="15.75" thickBot="1" x14ac:dyDescent="0.3">
      <c r="A30" s="9" t="s">
        <v>14</v>
      </c>
      <c r="B30" s="1">
        <v>44404</v>
      </c>
      <c r="C30" s="16">
        <v>50000</v>
      </c>
      <c r="D30" s="2">
        <f t="shared" si="3"/>
        <v>8333.33</v>
      </c>
      <c r="E30" s="2">
        <f t="shared" si="0"/>
        <v>41666.67</v>
      </c>
      <c r="F30" s="2">
        <f t="shared" si="12"/>
        <v>37479.47</v>
      </c>
      <c r="G30" s="10">
        <f t="shared" si="13"/>
        <v>4187.2</v>
      </c>
      <c r="H30" s="2">
        <f t="shared" si="14"/>
        <v>180254.89812873895</v>
      </c>
      <c r="K30" s="31"/>
      <c r="M30" s="32"/>
      <c r="N30" s="30"/>
      <c r="O30" s="32"/>
      <c r="P30" s="30"/>
    </row>
    <row r="31" spans="1:16" ht="15.75" thickBot="1" x14ac:dyDescent="0.3">
      <c r="A31" s="9" t="s">
        <v>14</v>
      </c>
      <c r="B31" s="1">
        <v>44435</v>
      </c>
      <c r="C31" s="16">
        <v>45000</v>
      </c>
      <c r="D31" s="2">
        <f t="shared" si="3"/>
        <v>7500</v>
      </c>
      <c r="E31" s="2">
        <f t="shared" si="0"/>
        <v>37500</v>
      </c>
      <c r="F31" s="2">
        <f t="shared" si="12"/>
        <v>33514.370000000003</v>
      </c>
      <c r="G31" s="10">
        <f t="shared" si="13"/>
        <v>3985.63</v>
      </c>
      <c r="H31" s="2">
        <f t="shared" si="14"/>
        <v>146740.52812873895</v>
      </c>
      <c r="K31" s="31"/>
      <c r="M31" s="32"/>
      <c r="N31" s="30"/>
      <c r="O31" s="32"/>
      <c r="P31" s="30"/>
    </row>
    <row r="32" spans="1:16" ht="15.75" thickBot="1" x14ac:dyDescent="0.3">
      <c r="A32" s="9" t="s">
        <v>14</v>
      </c>
      <c r="B32" s="1">
        <v>44466</v>
      </c>
      <c r="C32" s="16">
        <v>40000</v>
      </c>
      <c r="D32" s="2">
        <f t="shared" si="3"/>
        <v>6666.67</v>
      </c>
      <c r="E32" s="2">
        <f t="shared" si="0"/>
        <v>33333.33</v>
      </c>
      <c r="F32" s="2">
        <f t="shared" si="12"/>
        <v>30088.74</v>
      </c>
      <c r="G32" s="10">
        <f t="shared" si="13"/>
        <v>3244.59</v>
      </c>
      <c r="H32" s="2">
        <f t="shared" si="14"/>
        <v>116651.78812873895</v>
      </c>
      <c r="K32" s="31"/>
      <c r="M32" s="32"/>
      <c r="O32" s="32"/>
      <c r="P32" s="30"/>
    </row>
    <row r="33" spans="1:8" ht="15.75" thickBot="1" x14ac:dyDescent="0.3">
      <c r="A33" s="9"/>
      <c r="B33" s="20">
        <v>44469</v>
      </c>
      <c r="C33" s="16"/>
      <c r="D33" s="2"/>
      <c r="E33" s="2">
        <v>0</v>
      </c>
      <c r="F33" s="2">
        <f t="shared" si="12"/>
        <v>-247.15</v>
      </c>
      <c r="G33" s="10">
        <f t="shared" si="13"/>
        <v>247.15</v>
      </c>
      <c r="H33" s="19">
        <f t="shared" si="14"/>
        <v>116898.93812873894</v>
      </c>
    </row>
    <row r="34" spans="1:8" ht="15.75" thickBot="1" x14ac:dyDescent="0.3">
      <c r="A34" s="9" t="s">
        <v>14</v>
      </c>
      <c r="B34" s="1">
        <v>44496</v>
      </c>
      <c r="C34" s="16">
        <v>35000</v>
      </c>
      <c r="D34" s="2">
        <f t="shared" si="3"/>
        <v>5833.33</v>
      </c>
      <c r="E34" s="2">
        <f t="shared" si="0"/>
        <v>29166.67</v>
      </c>
      <c r="F34" s="2">
        <f t="shared" si="12"/>
        <v>26918.609999999997</v>
      </c>
      <c r="G34" s="10">
        <f t="shared" si="13"/>
        <v>2248.06</v>
      </c>
      <c r="H34" s="2">
        <f t="shared" si="14"/>
        <v>89980.32812873894</v>
      </c>
    </row>
    <row r="35" spans="1:8" ht="15.75" thickBot="1" x14ac:dyDescent="0.3">
      <c r="A35" s="9" t="s">
        <v>14</v>
      </c>
      <c r="B35" s="1">
        <v>44527</v>
      </c>
      <c r="C35" s="16">
        <v>30000</v>
      </c>
      <c r="D35" s="2">
        <f t="shared" si="3"/>
        <v>5000</v>
      </c>
      <c r="E35" s="2">
        <f t="shared" si="0"/>
        <v>25000</v>
      </c>
      <c r="F35" s="2">
        <f t="shared" si="12"/>
        <v>23010.44</v>
      </c>
      <c r="G35" s="10">
        <f t="shared" si="13"/>
        <v>1989.56</v>
      </c>
      <c r="H35" s="2">
        <f t="shared" si="14"/>
        <v>66969.888128738938</v>
      </c>
    </row>
    <row r="36" spans="1:8" ht="15.75" thickBot="1" x14ac:dyDescent="0.3">
      <c r="A36" s="9" t="s">
        <v>14</v>
      </c>
      <c r="B36" s="1">
        <v>44557</v>
      </c>
      <c r="C36" s="16">
        <v>25000</v>
      </c>
      <c r="D36" s="2">
        <f t="shared" si="3"/>
        <v>4166.67</v>
      </c>
      <c r="E36" s="2">
        <f t="shared" si="0"/>
        <v>20833.330000000002</v>
      </c>
      <c r="F36" s="2">
        <f t="shared" si="12"/>
        <v>19400.830000000002</v>
      </c>
      <c r="G36" s="10">
        <f t="shared" si="13"/>
        <v>1432.5</v>
      </c>
      <c r="H36" s="2">
        <f t="shared" si="14"/>
        <v>47569.058128738936</v>
      </c>
    </row>
    <row r="37" spans="1:8" ht="15.75" thickBot="1" x14ac:dyDescent="0.3">
      <c r="A37" s="9"/>
      <c r="B37" s="20">
        <v>44561</v>
      </c>
      <c r="C37" s="16"/>
      <c r="D37" s="2"/>
      <c r="E37" s="2">
        <v>0</v>
      </c>
      <c r="F37" s="2">
        <f t="shared" si="12"/>
        <v>-134.43</v>
      </c>
      <c r="G37" s="10">
        <f t="shared" si="13"/>
        <v>134.43</v>
      </c>
      <c r="H37" s="19">
        <f t="shared" si="14"/>
        <v>47703.488128738936</v>
      </c>
    </row>
    <row r="38" spans="1:8" ht="15.75" thickBot="1" x14ac:dyDescent="0.3">
      <c r="A38" s="9" t="s">
        <v>14</v>
      </c>
      <c r="B38" s="1">
        <v>44588</v>
      </c>
      <c r="C38" s="16">
        <v>20000</v>
      </c>
      <c r="D38" s="2">
        <f t="shared" si="3"/>
        <v>3333.33</v>
      </c>
      <c r="E38" s="2">
        <f t="shared" si="0"/>
        <v>16666.669999999998</v>
      </c>
      <c r="F38" s="2">
        <f t="shared" si="12"/>
        <v>15749.299999999997</v>
      </c>
      <c r="G38" s="10">
        <f t="shared" si="13"/>
        <v>917.37</v>
      </c>
      <c r="H38" s="2">
        <f t="shared" si="14"/>
        <v>31954.188128738941</v>
      </c>
    </row>
    <row r="39" spans="1:8" ht="15.75" thickBot="1" x14ac:dyDescent="0.3">
      <c r="A39" s="9" t="s">
        <v>14</v>
      </c>
      <c r="B39" s="1">
        <v>44619</v>
      </c>
      <c r="C39" s="16">
        <v>15000</v>
      </c>
      <c r="D39" s="2">
        <f t="shared" si="3"/>
        <v>2500</v>
      </c>
      <c r="E39" s="2">
        <f t="shared" si="0"/>
        <v>12500</v>
      </c>
      <c r="F39" s="2">
        <f t="shared" si="12"/>
        <v>11793.46</v>
      </c>
      <c r="G39" s="10">
        <f t="shared" si="13"/>
        <v>706.54</v>
      </c>
      <c r="H39" s="2">
        <f t="shared" si="14"/>
        <v>20160.728128738941</v>
      </c>
    </row>
    <row r="40" spans="1:8" ht="15.75" thickBot="1" x14ac:dyDescent="0.3">
      <c r="A40" s="9" t="s">
        <v>14</v>
      </c>
      <c r="B40" s="1">
        <v>44647</v>
      </c>
      <c r="C40" s="16">
        <v>10000</v>
      </c>
      <c r="D40" s="2">
        <f t="shared" si="3"/>
        <v>1666.67</v>
      </c>
      <c r="E40" s="2">
        <f t="shared" si="0"/>
        <v>8333.33</v>
      </c>
      <c r="F40" s="2">
        <f t="shared" si="12"/>
        <v>7931.12</v>
      </c>
      <c r="G40" s="10">
        <f t="shared" si="13"/>
        <v>402.21</v>
      </c>
      <c r="H40" s="2">
        <f t="shared" si="14"/>
        <v>12229.608128738942</v>
      </c>
    </row>
    <row r="41" spans="1:8" ht="15.75" thickBot="1" x14ac:dyDescent="0.3">
      <c r="A41" s="9"/>
      <c r="B41" s="20">
        <v>44651</v>
      </c>
      <c r="C41" s="16"/>
      <c r="D41" s="2"/>
      <c r="E41" s="2">
        <v>0</v>
      </c>
      <c r="F41" s="2">
        <f t="shared" si="12"/>
        <v>-34.56</v>
      </c>
      <c r="G41" s="10">
        <f t="shared" si="13"/>
        <v>34.56</v>
      </c>
      <c r="H41" s="19">
        <f t="shared" si="14"/>
        <v>12264.168128738942</v>
      </c>
    </row>
    <row r="42" spans="1:8" ht="15.75" thickBot="1" x14ac:dyDescent="0.3">
      <c r="A42" s="9" t="s">
        <v>14</v>
      </c>
      <c r="B42" s="1">
        <v>44678</v>
      </c>
      <c r="C42" s="16">
        <v>5000</v>
      </c>
      <c r="D42" s="2">
        <f t="shared" si="3"/>
        <v>833.33</v>
      </c>
      <c r="E42" s="2">
        <f t="shared" si="0"/>
        <v>4166.67</v>
      </c>
      <c r="F42" s="2">
        <f t="shared" si="12"/>
        <v>3930.82</v>
      </c>
      <c r="G42" s="10">
        <f t="shared" si="13"/>
        <v>235.85</v>
      </c>
      <c r="H42" s="2">
        <f t="shared" si="14"/>
        <v>8333.3481287389423</v>
      </c>
    </row>
    <row r="43" spans="1:8" x14ac:dyDescent="0.25">
      <c r="A43" s="9" t="s">
        <v>15</v>
      </c>
      <c r="B43" s="11">
        <v>44678</v>
      </c>
      <c r="C43" s="2">
        <v>10000</v>
      </c>
      <c r="D43" s="2">
        <f t="shared" si="3"/>
        <v>1666.67</v>
      </c>
      <c r="E43" s="2">
        <f t="shared" si="0"/>
        <v>8333.33</v>
      </c>
      <c r="F43" s="2">
        <f t="shared" ref="F43" si="15">E43-G43</f>
        <v>8333.33</v>
      </c>
      <c r="G43" s="10">
        <f t="shared" ref="G43" si="16">ROUND(H42*((1+$C$6)^((B43-B42)/365)-1),2)</f>
        <v>0</v>
      </c>
      <c r="H43" s="2">
        <f t="shared" ref="H43" si="17">H42-F43</f>
        <v>1.8128738942323253E-2</v>
      </c>
    </row>
    <row r="44" spans="1:8" x14ac:dyDescent="0.25">
      <c r="A44" s="9"/>
      <c r="B44" s="12"/>
      <c r="C44" s="2">
        <f>SUM(C12:C43)</f>
        <v>1460000</v>
      </c>
      <c r="D44" s="2"/>
      <c r="E44" s="2">
        <f>SUM(E12:E43)</f>
        <v>1216666.6700000002</v>
      </c>
      <c r="F44" s="13">
        <f>SUM(F12:F43)</f>
        <v>1025081.3699999995</v>
      </c>
      <c r="G44" s="13">
        <f>SUM(G12:G43)</f>
        <v>191585.30000000002</v>
      </c>
      <c r="H44" s="2"/>
    </row>
    <row r="45" spans="1:8" x14ac:dyDescent="0.25">
      <c r="B45" s="14"/>
    </row>
    <row r="46" spans="1:8" x14ac:dyDescent="0.25">
      <c r="B46" s="14"/>
    </row>
    <row r="47" spans="1:8" x14ac:dyDescent="0.25">
      <c r="B47" s="14"/>
    </row>
  </sheetData>
  <mergeCells count="3">
    <mergeCell ref="A5:B5"/>
    <mergeCell ref="A6:B6"/>
    <mergeCell ref="A7:B7"/>
  </mergeCells>
  <pageMargins left="0.59055118110236227" right="0.39370078740157483" top="0.39370078740157483" bottom="0.39370078740157483" header="0" footer="0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Ярмухаметова Ильнара Вафовна</cp:lastModifiedBy>
  <cp:lastPrinted>2020-06-04T07:41:51Z</cp:lastPrinted>
  <dcterms:created xsi:type="dcterms:W3CDTF">2019-05-27T14:28:14Z</dcterms:created>
  <dcterms:modified xsi:type="dcterms:W3CDTF">2021-07-08T08:55:39Z</dcterms:modified>
</cp:coreProperties>
</file>