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muhametova\Desktop\Лизинг\Пересчет графика % дохода\"/>
    </mc:Choice>
  </mc:AlternateContent>
  <bookViews>
    <workbookView xWindow="0" yWindow="0" windowWidth="28800" windowHeight="12435"/>
  </bookViews>
  <sheets>
    <sheet name="Лист1" sheetId="6" r:id="rId1"/>
  </sheets>
  <calcPr calcId="152511"/>
</workbook>
</file>

<file path=xl/calcChain.xml><?xml version="1.0" encoding="utf-8"?>
<calcChain xmlns="http://schemas.openxmlformats.org/spreadsheetml/2006/main">
  <c r="C36" i="6" l="1"/>
  <c r="D36" i="6" s="1"/>
  <c r="M36" i="6" l="1"/>
  <c r="O10" i="6"/>
  <c r="M10" i="6"/>
  <c r="N35" i="6"/>
  <c r="N34" i="6"/>
  <c r="O34" i="6" s="1"/>
  <c r="N33" i="6"/>
  <c r="N31" i="6"/>
  <c r="N30" i="6"/>
  <c r="O30" i="6" s="1"/>
  <c r="N29" i="6"/>
  <c r="O29" i="6" s="1"/>
  <c r="N28" i="6"/>
  <c r="O28" i="6" s="1"/>
  <c r="N27" i="6"/>
  <c r="N26" i="6"/>
  <c r="O26" i="6" s="1"/>
  <c r="N25" i="6"/>
  <c r="O25" i="6" s="1"/>
  <c r="N24" i="6"/>
  <c r="O24" i="6" s="1"/>
  <c r="N23" i="6"/>
  <c r="N22" i="6"/>
  <c r="O22" i="6" s="1"/>
  <c r="N21" i="6"/>
  <c r="N20" i="6"/>
  <c r="O20" i="6" s="1"/>
  <c r="N19" i="6"/>
  <c r="N18" i="6"/>
  <c r="O18" i="6" s="1"/>
  <c r="N17" i="6"/>
  <c r="N16" i="6"/>
  <c r="O16" i="6" s="1"/>
  <c r="N15" i="6"/>
  <c r="N14" i="6"/>
  <c r="O14" i="6" s="1"/>
  <c r="N13" i="6"/>
  <c r="N12" i="6"/>
  <c r="O12" i="6" s="1"/>
  <c r="N11" i="6"/>
  <c r="O11" i="6" s="1"/>
  <c r="N10" i="6"/>
  <c r="C10" i="6"/>
  <c r="N36" i="6" l="1"/>
  <c r="N32" i="6"/>
  <c r="O32" i="6" s="1"/>
  <c r="O36" i="6" s="1"/>
  <c r="K6" i="6" l="1"/>
  <c r="R11" i="6" s="1"/>
  <c r="Q12" i="6" s="1"/>
  <c r="D13" i="6"/>
  <c r="D14" i="6"/>
  <c r="D15" i="6"/>
  <c r="D16" i="6"/>
  <c r="E16" i="6" s="1"/>
  <c r="D17" i="6"/>
  <c r="D18" i="6"/>
  <c r="E18" i="6" s="1"/>
  <c r="D19" i="6"/>
  <c r="D20" i="6"/>
  <c r="E20" i="6" s="1"/>
  <c r="D21" i="6"/>
  <c r="D22" i="6"/>
  <c r="E22" i="6" s="1"/>
  <c r="D23" i="6"/>
  <c r="D24" i="6"/>
  <c r="E24" i="6" s="1"/>
  <c r="D25" i="6"/>
  <c r="E25" i="6" s="1"/>
  <c r="D26" i="6"/>
  <c r="E26" i="6" s="1"/>
  <c r="D27" i="6"/>
  <c r="D28" i="6"/>
  <c r="E28" i="6" s="1"/>
  <c r="D29" i="6"/>
  <c r="E29" i="6" s="1"/>
  <c r="D30" i="6"/>
  <c r="E30" i="6" s="1"/>
  <c r="D31" i="6"/>
  <c r="D32" i="6"/>
  <c r="E32" i="6" s="1"/>
  <c r="D33" i="6"/>
  <c r="D34" i="6"/>
  <c r="E34" i="6" s="1"/>
  <c r="D35" i="6"/>
  <c r="D11" i="6"/>
  <c r="E11" i="6" s="1"/>
  <c r="E14" i="6"/>
  <c r="D12" i="6"/>
  <c r="E12" i="6" s="1"/>
  <c r="C3" i="6"/>
  <c r="D3" i="6" s="1"/>
  <c r="E10" i="6" s="1"/>
  <c r="C2" i="6"/>
  <c r="C6" i="6" l="1"/>
  <c r="H11" i="6" s="1"/>
  <c r="G12" i="6" s="1"/>
  <c r="P12" i="6"/>
  <c r="R12" i="6" s="1"/>
  <c r="Q13" i="6" s="1"/>
  <c r="D10" i="6"/>
  <c r="E36" i="6"/>
  <c r="P13" i="6" l="1"/>
  <c r="F12" i="6"/>
  <c r="R13" i="6" l="1"/>
  <c r="H12" i="6"/>
  <c r="G13" i="6" s="1"/>
  <c r="Q14" i="6" l="1"/>
  <c r="F13" i="6"/>
  <c r="P14" i="6" l="1"/>
  <c r="R14" i="6" s="1"/>
  <c r="Q15" i="6" s="1"/>
  <c r="H13" i="6"/>
  <c r="P15" i="6" l="1"/>
  <c r="G14" i="6"/>
  <c r="R15" i="6" l="1"/>
  <c r="Q16" i="6" s="1"/>
  <c r="F14" i="6"/>
  <c r="P16" i="6" l="1"/>
  <c r="R16" i="6" s="1"/>
  <c r="Q17" i="6" s="1"/>
  <c r="H14" i="6"/>
  <c r="G15" i="6" s="1"/>
  <c r="F15" i="6" l="1"/>
  <c r="H15" i="6" s="1"/>
  <c r="G16" i="6" s="1"/>
  <c r="F16" i="6" s="1"/>
  <c r="H16" i="6" s="1"/>
  <c r="G17" i="6" s="1"/>
  <c r="F17" i="6" s="1"/>
  <c r="H17" i="6" s="1"/>
  <c r="P17" i="6"/>
  <c r="R17" i="6" s="1"/>
  <c r="Q18" i="6" s="1"/>
  <c r="P18" i="6" l="1"/>
  <c r="R18" i="6" s="1"/>
  <c r="Q19" i="6" s="1"/>
  <c r="G18" i="6"/>
  <c r="P19" i="6" l="1"/>
  <c r="R19" i="6" s="1"/>
  <c r="Q20" i="6" s="1"/>
  <c r="F18" i="6"/>
  <c r="H18" i="6" s="1"/>
  <c r="P20" i="6" l="1"/>
  <c r="R20" i="6" s="1"/>
  <c r="Q21" i="6" s="1"/>
  <c r="G19" i="6"/>
  <c r="P21" i="6" l="1"/>
  <c r="R21" i="6" s="1"/>
  <c r="Q22" i="6" s="1"/>
  <c r="F19" i="6"/>
  <c r="P22" i="6" l="1"/>
  <c r="R22" i="6" s="1"/>
  <c r="Q23" i="6" s="1"/>
  <c r="H19" i="6"/>
  <c r="P23" i="6" l="1"/>
  <c r="R23" i="6" s="1"/>
  <c r="G20" i="6"/>
  <c r="F20" i="6" s="1"/>
  <c r="Q24" i="6" l="1"/>
  <c r="H20" i="6"/>
  <c r="P24" i="6" l="1"/>
  <c r="R24" i="6" s="1"/>
  <c r="Q25" i="6" s="1"/>
  <c r="G21" i="6"/>
  <c r="F21" i="6" s="1"/>
  <c r="P25" i="6" l="1"/>
  <c r="R25" i="6" s="1"/>
  <c r="Q26" i="6" s="1"/>
  <c r="H21" i="6"/>
  <c r="P26" i="6" l="1"/>
  <c r="R26" i="6" s="1"/>
  <c r="Q27" i="6" s="1"/>
  <c r="G22" i="6"/>
  <c r="F22" i="6" s="1"/>
  <c r="P27" i="6" l="1"/>
  <c r="R27" i="6" s="1"/>
  <c r="Q28" i="6" s="1"/>
  <c r="H22" i="6"/>
  <c r="P28" i="6" l="1"/>
  <c r="R28" i="6" s="1"/>
  <c r="Q29" i="6" s="1"/>
  <c r="G23" i="6"/>
  <c r="F23" i="6" s="1"/>
  <c r="P29" i="6" l="1"/>
  <c r="R29" i="6" s="1"/>
  <c r="Q30" i="6" s="1"/>
  <c r="H23" i="6"/>
  <c r="P30" i="6" l="1"/>
  <c r="R30" i="6" s="1"/>
  <c r="Q31" i="6" s="1"/>
  <c r="G24" i="6"/>
  <c r="F24" i="6" s="1"/>
  <c r="P31" i="6" l="1"/>
  <c r="R31" i="6" s="1"/>
  <c r="Q32" i="6" s="1"/>
  <c r="H24" i="6"/>
  <c r="P32" i="6" l="1"/>
  <c r="R32" i="6" s="1"/>
  <c r="Q33" i="6" s="1"/>
  <c r="G25" i="6"/>
  <c r="F25" i="6" s="1"/>
  <c r="P33" i="6" l="1"/>
  <c r="R33" i="6" s="1"/>
  <c r="Q34" i="6" s="1"/>
  <c r="H25" i="6"/>
  <c r="G26" i="6" l="1"/>
  <c r="F26" i="6" s="1"/>
  <c r="H26" i="6" l="1"/>
  <c r="G27" i="6" l="1"/>
  <c r="F27" i="6" s="1"/>
  <c r="H27" i="6" l="1"/>
  <c r="G28" i="6" l="1"/>
  <c r="F28" i="6" s="1"/>
  <c r="H28" i="6" l="1"/>
  <c r="G29" i="6" l="1"/>
  <c r="F29" i="6" s="1"/>
  <c r="H29" i="6" l="1"/>
  <c r="G30" i="6" l="1"/>
  <c r="F30" i="6" s="1"/>
  <c r="H30" i="6" l="1"/>
  <c r="G31" i="6" l="1"/>
  <c r="F31" i="6" s="1"/>
  <c r="H31" i="6" l="1"/>
  <c r="G32" i="6" l="1"/>
  <c r="F32" i="6" s="1"/>
  <c r="H32" i="6" l="1"/>
  <c r="G33" i="6" l="1"/>
  <c r="F33" i="6" s="1"/>
  <c r="H33" i="6" l="1"/>
  <c r="G34" i="6" s="1"/>
  <c r="F34" i="6" l="1"/>
  <c r="H34" i="6" l="1"/>
  <c r="G35" i="6" s="1"/>
  <c r="F35" i="6" s="1"/>
  <c r="H35" i="6" l="1"/>
  <c r="G36" i="6"/>
  <c r="F36" i="6" l="1"/>
  <c r="P34" i="6" l="1"/>
  <c r="R34" i="6" s="1"/>
  <c r="Q35" i="6" l="1"/>
  <c r="Q36" i="6" l="1"/>
  <c r="P35" i="6"/>
  <c r="R35" i="6" s="1"/>
  <c r="P36" i="6" l="1"/>
</calcChain>
</file>

<file path=xl/comments1.xml><?xml version="1.0" encoding="utf-8"?>
<comments xmlns="http://schemas.openxmlformats.org/spreadsheetml/2006/main">
  <authors>
    <author>Автор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дату предоставления предмета аренды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дату предоставления предмета аренды</t>
        </r>
      </text>
    </comment>
  </commentList>
</comments>
</file>

<file path=xl/sharedStrings.xml><?xml version="1.0" encoding="utf-8"?>
<sst xmlns="http://schemas.openxmlformats.org/spreadsheetml/2006/main" count="56" uniqueCount="21">
  <si>
    <t>Сумма</t>
  </si>
  <si>
    <t>НДС</t>
  </si>
  <si>
    <t>Нетто</t>
  </si>
  <si>
    <t>Справедливая стоимость имущества</t>
  </si>
  <si>
    <t>Затраты</t>
  </si>
  <si>
    <t>Дата передачи в лизинг</t>
  </si>
  <si>
    <t>Описание</t>
  </si>
  <si>
    <t>Дата</t>
  </si>
  <si>
    <t>Процентная выручка</t>
  </si>
  <si>
    <t>Остаток ЧИЛ</t>
  </si>
  <si>
    <t>Чистая инвестиция</t>
  </si>
  <si>
    <t>Аванс</t>
  </si>
  <si>
    <t>Платеж</t>
  </si>
  <si>
    <t>Уменьшение ЧИЛ</t>
  </si>
  <si>
    <t>Сумма платежа</t>
  </si>
  <si>
    <t>Сумма платежа без НДС</t>
  </si>
  <si>
    <t>Чистая инвестиция в финансовую аренду (ФСБУ)</t>
  </si>
  <si>
    <t>Внутренняя норма доходности (ЧИСТВНДОХ)</t>
  </si>
  <si>
    <t xml:space="preserve">Доп соглашение </t>
  </si>
  <si>
    <t>Изм платежей</t>
  </si>
  <si>
    <t>Договор лизинга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</si>
</sst>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C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0" xfId="0" applyNumberFormat="1" applyBorder="1"/>
    <xf numFmtId="4" fontId="0" fillId="0" borderId="3" xfId="0" applyNumberFormat="1" applyBorder="1"/>
    <xf numFmtId="14" fontId="0" fillId="0" borderId="4" xfId="0" applyNumberFormat="1" applyBorder="1"/>
    <xf numFmtId="0" fontId="3" fillId="0" borderId="2" xfId="0" applyFont="1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0" fontId="5" fillId="0" borderId="0" xfId="0" applyFont="1" applyBorder="1"/>
    <xf numFmtId="0" fontId="0" fillId="0" borderId="0" xfId="0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6" fillId="0" borderId="1" xfId="0" applyFont="1" applyBorder="1" applyAlignment="1">
      <alignment wrapText="1"/>
    </xf>
    <xf numFmtId="4" fontId="0" fillId="3" borderId="1" xfId="0" applyNumberFormat="1" applyFill="1" applyBorder="1"/>
    <xf numFmtId="4" fontId="0" fillId="4" borderId="1" xfId="0" applyNumberFormat="1" applyFill="1" applyBorder="1"/>
    <xf numFmtId="4" fontId="0" fillId="0" borderId="7" xfId="0" applyNumberFormat="1" applyBorder="1"/>
    <xf numFmtId="1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1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14" fontId="2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right" vertical="center" wrapText="1"/>
    </xf>
    <xf numFmtId="4" fontId="0" fillId="5" borderId="7" xfId="0" applyNumberFormat="1" applyFill="1" applyBorder="1"/>
    <xf numFmtId="4" fontId="0" fillId="5" borderId="1" xfId="0" applyNumberFormat="1" applyFill="1" applyBorder="1"/>
    <xf numFmtId="14" fontId="1" fillId="5" borderId="1" xfId="0" applyNumberFormat="1" applyFont="1" applyFill="1" applyBorder="1" applyAlignment="1">
      <alignment horizontal="center"/>
    </xf>
    <xf numFmtId="14" fontId="1" fillId="5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7" xfId="0" applyNumberFormat="1" applyFont="1" applyBorder="1"/>
    <xf numFmtId="4" fontId="8" fillId="0" borderId="1" xfId="0" applyNumberFormat="1" applyFont="1" applyBorder="1"/>
    <xf numFmtId="0" fontId="0" fillId="0" borderId="1" xfId="0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7" xfId="0" applyNumberFormat="1" applyFill="1" applyBorder="1"/>
    <xf numFmtId="4" fontId="0" fillId="0" borderId="1" xfId="0" applyNumberFormat="1" applyFill="1" applyBorder="1"/>
    <xf numFmtId="0" fontId="0" fillId="6" borderId="1" xfId="0" applyFill="1" applyBorder="1" applyAlignment="1">
      <alignment wrapText="1"/>
    </xf>
    <xf numFmtId="14" fontId="2" fillId="6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right" vertical="center" wrapText="1"/>
    </xf>
    <xf numFmtId="4" fontId="0" fillId="6" borderId="7" xfId="0" applyNumberFormat="1" applyFill="1" applyBorder="1"/>
    <xf numFmtId="4" fontId="0" fillId="6" borderId="1" xfId="0" applyNumberFormat="1" applyFill="1" applyBorder="1"/>
    <xf numFmtId="14" fontId="1" fillId="6" borderId="1" xfId="0" applyNumberFormat="1" applyFont="1" applyFill="1" applyBorder="1" applyAlignment="1">
      <alignment horizontal="center"/>
    </xf>
    <xf numFmtId="14" fontId="1" fillId="6" borderId="4" xfId="0" applyNumberFormat="1" applyFont="1" applyFill="1" applyBorder="1" applyAlignment="1">
      <alignment horizontal="center"/>
    </xf>
    <xf numFmtId="0" fontId="0" fillId="6" borderId="0" xfId="0" applyFill="1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7" borderId="0" xfId="0" applyFill="1" applyAlignment="1">
      <alignment wrapText="1"/>
    </xf>
    <xf numFmtId="0" fontId="0" fillId="7" borderId="0" xfId="0" applyFill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2FCF2"/>
      <color rgb="FFFDD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tabSelected="1" topLeftCell="A7" zoomScale="85" zoomScaleNormal="85" workbookViewId="0">
      <selection activeCell="M39" sqref="M39"/>
    </sheetView>
  </sheetViews>
  <sheetFormatPr defaultRowHeight="15" x14ac:dyDescent="0.25"/>
  <cols>
    <col min="1" max="1" width="37.140625" style="12" customWidth="1"/>
    <col min="2" max="2" width="19.28515625" customWidth="1"/>
    <col min="3" max="3" width="16.42578125" customWidth="1"/>
    <col min="4" max="4" width="14.42578125" customWidth="1"/>
    <col min="5" max="5" width="16.85546875" customWidth="1"/>
    <col min="6" max="6" width="17" customWidth="1"/>
    <col min="7" max="7" width="21.140625" customWidth="1"/>
    <col min="8" max="8" width="13.85546875" customWidth="1"/>
    <col min="9" max="9" width="19.28515625" customWidth="1"/>
    <col min="10" max="10" width="23" customWidth="1"/>
    <col min="11" max="11" width="13.28515625" customWidth="1"/>
    <col min="12" max="12" width="10.28515625" bestFit="1" customWidth="1"/>
    <col min="13" max="13" width="15.28515625" bestFit="1" customWidth="1"/>
    <col min="14" max="14" width="11.7109375" bestFit="1" customWidth="1"/>
    <col min="15" max="15" width="13.5703125" bestFit="1" customWidth="1"/>
    <col min="16" max="16" width="11.42578125" bestFit="1" customWidth="1"/>
    <col min="17" max="17" width="20.42578125" bestFit="1" customWidth="1"/>
    <col min="18" max="18" width="12.5703125" bestFit="1" customWidth="1"/>
    <col min="19" max="19" width="14.42578125" customWidth="1"/>
  </cols>
  <sheetData>
    <row r="1" spans="1:19" x14ac:dyDescent="0.25">
      <c r="A1" s="8"/>
      <c r="B1" s="3" t="s">
        <v>0</v>
      </c>
      <c r="C1" s="3" t="s">
        <v>1</v>
      </c>
      <c r="D1" s="3" t="s">
        <v>2</v>
      </c>
    </row>
    <row r="2" spans="1:19" ht="14.25" customHeight="1" x14ac:dyDescent="0.3">
      <c r="A2" s="8" t="s">
        <v>3</v>
      </c>
      <c r="B2" s="1">
        <v>1200000</v>
      </c>
      <c r="C2" s="1">
        <f>ROUND(B2*20/120,2)</f>
        <v>200000</v>
      </c>
      <c r="D2" s="1">
        <v>1000000</v>
      </c>
      <c r="F2" s="10"/>
      <c r="G2" s="11"/>
    </row>
    <row r="3" spans="1:19" x14ac:dyDescent="0.25">
      <c r="A3" s="13" t="s">
        <v>4</v>
      </c>
      <c r="B3" s="1">
        <v>0</v>
      </c>
      <c r="C3" s="1">
        <f>ROUND(B3*20/120,2)</f>
        <v>0</v>
      </c>
      <c r="D3" s="1">
        <f>B3-C3</f>
        <v>0</v>
      </c>
    </row>
    <row r="4" spans="1:19" ht="0.75" customHeight="1" x14ac:dyDescent="0.25">
      <c r="A4" s="14"/>
      <c r="B4" s="4"/>
      <c r="C4" s="5"/>
    </row>
    <row r="5" spans="1:19" ht="15.75" thickBot="1" x14ac:dyDescent="0.3">
      <c r="A5" s="52" t="s">
        <v>5</v>
      </c>
      <c r="B5" s="53"/>
      <c r="C5" s="6">
        <v>44571</v>
      </c>
    </row>
    <row r="6" spans="1:19" ht="15.75" thickBot="1" x14ac:dyDescent="0.3">
      <c r="A6" s="54" t="s">
        <v>17</v>
      </c>
      <c r="B6" s="55"/>
      <c r="C6" s="7">
        <f>XIRR(E10:E35,B10:B35)</f>
        <v>4.3163731098175058</v>
      </c>
      <c r="I6" s="54" t="s">
        <v>17</v>
      </c>
      <c r="J6" s="55"/>
      <c r="K6" s="7">
        <f>XIRR(O10:O35,L10:L35)</f>
        <v>4.2199189424514785</v>
      </c>
    </row>
    <row r="7" spans="1:19" x14ac:dyDescent="0.25">
      <c r="A7" s="56" t="s">
        <v>16</v>
      </c>
      <c r="B7" s="57"/>
      <c r="C7" s="1"/>
    </row>
    <row r="8" spans="1:19" x14ac:dyDescent="0.25">
      <c r="A8" s="50" t="s">
        <v>20</v>
      </c>
      <c r="K8" s="51" t="s">
        <v>18</v>
      </c>
    </row>
    <row r="9" spans="1:19" ht="45" x14ac:dyDescent="0.25">
      <c r="A9" s="8" t="s">
        <v>6</v>
      </c>
      <c r="B9" s="2" t="s">
        <v>7</v>
      </c>
      <c r="C9" s="2" t="s">
        <v>14</v>
      </c>
      <c r="D9" s="2" t="s">
        <v>1</v>
      </c>
      <c r="E9" s="8" t="s">
        <v>15</v>
      </c>
      <c r="F9" s="15" t="s">
        <v>13</v>
      </c>
      <c r="G9" s="2" t="s">
        <v>8</v>
      </c>
      <c r="H9" s="2" t="s">
        <v>9</v>
      </c>
      <c r="K9" s="8" t="s">
        <v>6</v>
      </c>
      <c r="L9" s="2" t="s">
        <v>7</v>
      </c>
      <c r="M9" s="2" t="s">
        <v>14</v>
      </c>
      <c r="N9" s="2" t="s">
        <v>1</v>
      </c>
      <c r="O9" s="8" t="s">
        <v>15</v>
      </c>
      <c r="P9" s="15" t="s">
        <v>13</v>
      </c>
      <c r="Q9" s="2" t="s">
        <v>8</v>
      </c>
      <c r="R9" s="2" t="s">
        <v>9</v>
      </c>
    </row>
    <row r="10" spans="1:19" ht="135.75" customHeight="1" x14ac:dyDescent="0.25">
      <c r="A10" s="8" t="s">
        <v>10</v>
      </c>
      <c r="B10" s="22">
        <v>44571</v>
      </c>
      <c r="C10" s="17">
        <f>-B2-B3</f>
        <v>-1200000</v>
      </c>
      <c r="D10" s="17">
        <f>-C2-C3</f>
        <v>-200000</v>
      </c>
      <c r="E10" s="17">
        <f>-D2-D3</f>
        <v>-1000000</v>
      </c>
      <c r="F10" s="1"/>
      <c r="G10" s="1"/>
      <c r="H10" s="1"/>
      <c r="K10" s="8" t="s">
        <v>10</v>
      </c>
      <c r="L10" s="22">
        <v>44571</v>
      </c>
      <c r="M10" s="17">
        <f>-B2</f>
        <v>-1200000</v>
      </c>
      <c r="N10" s="17">
        <f>-M2-M3</f>
        <v>0</v>
      </c>
      <c r="O10" s="17">
        <f>-D2</f>
        <v>-1000000</v>
      </c>
      <c r="P10" s="1"/>
      <c r="Q10" s="1"/>
      <c r="R10" s="1"/>
    </row>
    <row r="11" spans="1:19" x14ac:dyDescent="0.25">
      <c r="A11" s="8" t="s">
        <v>11</v>
      </c>
      <c r="B11" s="22">
        <v>44571</v>
      </c>
      <c r="C11" s="17">
        <v>200000</v>
      </c>
      <c r="D11" s="17">
        <f>C11/6</f>
        <v>33333.333333333336</v>
      </c>
      <c r="E11" s="17">
        <f t="shared" ref="E11:E14" si="0">C11-D11</f>
        <v>166666.66666666666</v>
      </c>
      <c r="F11" s="1"/>
      <c r="G11" s="1"/>
      <c r="H11" s="16">
        <f>XNPV($C$6,E11:$E$35,B11:$B$35)-E11</f>
        <v>833333.33488521585</v>
      </c>
      <c r="K11" s="8" t="s">
        <v>11</v>
      </c>
      <c r="L11" s="22">
        <v>44571</v>
      </c>
      <c r="M11" s="17">
        <v>200000</v>
      </c>
      <c r="N11" s="17">
        <f>M11/6</f>
        <v>33333.333333333336</v>
      </c>
      <c r="O11" s="17">
        <f t="shared" ref="O11:O12" si="1">M11-N11</f>
        <v>166666.66666666666</v>
      </c>
      <c r="P11" s="1"/>
      <c r="Q11" s="1"/>
      <c r="R11" s="16">
        <f>XNPV($K$6,$O11:O$35,$L11:L$35)-O11</f>
        <v>833333.33419330255</v>
      </c>
    </row>
    <row r="12" spans="1:19" x14ac:dyDescent="0.25">
      <c r="A12" s="8" t="s">
        <v>12</v>
      </c>
      <c r="B12" s="19">
        <v>44572</v>
      </c>
      <c r="C12" s="20">
        <v>159652.76999999999</v>
      </c>
      <c r="D12" s="18">
        <f>ROUND(C12/6,2)</f>
        <v>26608.799999999999</v>
      </c>
      <c r="E12" s="1">
        <f t="shared" si="0"/>
        <v>133043.97</v>
      </c>
      <c r="F12" s="1">
        <f t="shared" ref="F12:F36" si="2">E12-G12</f>
        <v>129220.63</v>
      </c>
      <c r="G12" s="1">
        <f>ROUND(H11*((1+$C$6)^((B12-B11)/365)-1),2)</f>
        <v>3823.34</v>
      </c>
      <c r="H12" s="1">
        <f>H11-F12</f>
        <v>704112.70488521585</v>
      </c>
      <c r="K12" s="8" t="s">
        <v>12</v>
      </c>
      <c r="L12" s="19">
        <v>44572</v>
      </c>
      <c r="M12" s="20">
        <v>159652.76999999999</v>
      </c>
      <c r="N12" s="18">
        <f>ROUND(M12/6,2)</f>
        <v>26608.799999999999</v>
      </c>
      <c r="O12" s="1">
        <f t="shared" si="1"/>
        <v>133043.97</v>
      </c>
      <c r="P12" s="1">
        <f>O12-Q12</f>
        <v>129262.63</v>
      </c>
      <c r="Q12" s="44">
        <f t="shared" ref="Q12:Q14" si="3">ROUND(R11*((1+$K$6)^((L12-L11)/365)-1),2)</f>
        <v>3781.34</v>
      </c>
      <c r="R12" s="1">
        <f>R11-P12</f>
        <v>704070.70419330255</v>
      </c>
      <c r="S12" s="49"/>
    </row>
    <row r="13" spans="1:19" x14ac:dyDescent="0.25">
      <c r="A13" s="23"/>
      <c r="B13" s="24">
        <v>44592</v>
      </c>
      <c r="C13" s="25">
        <v>0</v>
      </c>
      <c r="D13" s="26">
        <f t="shared" ref="D13:D35" si="4">ROUND(C13/6,2)</f>
        <v>0</v>
      </c>
      <c r="E13" s="27">
        <v>0</v>
      </c>
      <c r="F13" s="27">
        <f t="shared" si="2"/>
        <v>-67504.55</v>
      </c>
      <c r="G13" s="27">
        <f>ROUND(H12*((1+$C$6)^((B13-B12)/365)-1),2)</f>
        <v>67504.55</v>
      </c>
      <c r="H13" s="27">
        <f>H12-F13</f>
        <v>771617.25488521589</v>
      </c>
      <c r="K13" s="23"/>
      <c r="L13" s="24">
        <v>44592</v>
      </c>
      <c r="M13" s="25">
        <v>0</v>
      </c>
      <c r="N13" s="26">
        <f t="shared" ref="N13:N36" si="5">ROUND(M13/6,2)</f>
        <v>0</v>
      </c>
      <c r="O13" s="27">
        <v>0</v>
      </c>
      <c r="P13" s="27">
        <f t="shared" ref="P13:P36" si="6">O13-Q13</f>
        <v>-66726.83</v>
      </c>
      <c r="Q13" s="44">
        <f t="shared" si="3"/>
        <v>66726.83</v>
      </c>
      <c r="R13" s="27">
        <f>R12-P13</f>
        <v>770797.5341933025</v>
      </c>
      <c r="S13" s="48"/>
    </row>
    <row r="14" spans="1:19" x14ac:dyDescent="0.25">
      <c r="A14" s="8" t="s">
        <v>12</v>
      </c>
      <c r="B14" s="19">
        <v>44602</v>
      </c>
      <c r="C14" s="20">
        <v>159652.76999999999</v>
      </c>
      <c r="D14" s="18">
        <f t="shared" si="4"/>
        <v>26608.799999999999</v>
      </c>
      <c r="E14" s="1">
        <f t="shared" si="0"/>
        <v>133043.97</v>
      </c>
      <c r="F14" s="1">
        <f t="shared" si="2"/>
        <v>96902.22</v>
      </c>
      <c r="G14" s="1">
        <f t="shared" ref="G14:G33" si="7">ROUND(H13*((1+$C$6)^((B14-B13)/365)-1),2)</f>
        <v>36141.75</v>
      </c>
      <c r="H14" s="1">
        <f t="shared" ref="H14:H35" si="8">H13-F14</f>
        <v>674715.03488521592</v>
      </c>
      <c r="K14" s="8" t="s">
        <v>12</v>
      </c>
      <c r="L14" s="19">
        <v>44602</v>
      </c>
      <c r="M14" s="20">
        <v>159652.76999999999</v>
      </c>
      <c r="N14" s="18">
        <f t="shared" si="5"/>
        <v>26608.799999999999</v>
      </c>
      <c r="O14" s="1">
        <f t="shared" ref="O14" si="9">M14-N14</f>
        <v>133043.97</v>
      </c>
      <c r="P14" s="1">
        <f t="shared" si="6"/>
        <v>97345.279999999999</v>
      </c>
      <c r="Q14" s="44">
        <f t="shared" si="3"/>
        <v>35698.69</v>
      </c>
      <c r="R14" s="1">
        <f>R13-P14</f>
        <v>673452.25419330248</v>
      </c>
      <c r="S14" s="48"/>
    </row>
    <row r="15" spans="1:19" s="21" customFormat="1" x14ac:dyDescent="0.25">
      <c r="A15" s="35"/>
      <c r="B15" s="36">
        <v>44620</v>
      </c>
      <c r="C15" s="37">
        <v>0</v>
      </c>
      <c r="D15" s="38">
        <f t="shared" si="4"/>
        <v>0</v>
      </c>
      <c r="E15" s="39">
        <v>0</v>
      </c>
      <c r="F15" s="39">
        <f t="shared" si="2"/>
        <v>-57947.8</v>
      </c>
      <c r="G15" s="39">
        <f t="shared" si="7"/>
        <v>57947.8</v>
      </c>
      <c r="H15" s="39">
        <f t="shared" si="8"/>
        <v>732662.83488521597</v>
      </c>
      <c r="K15" s="35"/>
      <c r="L15" s="36">
        <v>44620</v>
      </c>
      <c r="M15" s="37">
        <v>0</v>
      </c>
      <c r="N15" s="38">
        <f t="shared" si="5"/>
        <v>0</v>
      </c>
      <c r="O15" s="39">
        <v>0</v>
      </c>
      <c r="P15" s="39">
        <f t="shared" si="6"/>
        <v>-57179.34</v>
      </c>
      <c r="Q15" s="44">
        <f>ROUND(R14*((1+$K$6)^((L15-L14)/365)-1),2)</f>
        <v>57179.34</v>
      </c>
      <c r="R15" s="39">
        <f>R14-P15</f>
        <v>730631.59419330244</v>
      </c>
      <c r="S15" s="48"/>
    </row>
    <row r="16" spans="1:19" x14ac:dyDescent="0.25">
      <c r="A16" s="8" t="s">
        <v>12</v>
      </c>
      <c r="B16" s="19">
        <v>44630</v>
      </c>
      <c r="C16" s="20">
        <v>159652.76999999999</v>
      </c>
      <c r="D16" s="18">
        <f t="shared" si="4"/>
        <v>26608.799999999999</v>
      </c>
      <c r="E16" s="1">
        <f>C16-D16</f>
        <v>133043.97</v>
      </c>
      <c r="F16" s="1">
        <f t="shared" si="2"/>
        <v>98726.81</v>
      </c>
      <c r="G16" s="1">
        <f t="shared" si="7"/>
        <v>34317.160000000003</v>
      </c>
      <c r="H16" s="1">
        <f t="shared" si="8"/>
        <v>633936.02488521603</v>
      </c>
      <c r="J16" s="47" t="s">
        <v>19</v>
      </c>
      <c r="K16" s="40" t="s">
        <v>12</v>
      </c>
      <c r="L16" s="41">
        <v>44630</v>
      </c>
      <c r="M16" s="42">
        <v>100000</v>
      </c>
      <c r="N16" s="43">
        <f t="shared" si="5"/>
        <v>16666.669999999998</v>
      </c>
      <c r="O16" s="44">
        <f>M16-N16</f>
        <v>83333.33</v>
      </c>
      <c r="P16" s="44">
        <f t="shared" si="6"/>
        <v>49494.89</v>
      </c>
      <c r="Q16" s="44">
        <f>ROUND(R15*((1+$K$6)^((L16-L15)/365)-1),2)</f>
        <v>33838.44</v>
      </c>
      <c r="R16" s="44">
        <f t="shared" ref="R16:R32" si="10">R15-P16</f>
        <v>681136.70419330243</v>
      </c>
    </row>
    <row r="17" spans="1:18" x14ac:dyDescent="0.25">
      <c r="A17" s="23"/>
      <c r="B17" s="28">
        <v>44651</v>
      </c>
      <c r="C17" s="25">
        <v>0</v>
      </c>
      <c r="D17" s="26">
        <f t="shared" si="4"/>
        <v>0</v>
      </c>
      <c r="E17" s="27">
        <v>0</v>
      </c>
      <c r="F17" s="27">
        <f t="shared" si="2"/>
        <v>-63963.93</v>
      </c>
      <c r="G17" s="27">
        <f t="shared" si="7"/>
        <v>63963.93</v>
      </c>
      <c r="H17" s="27">
        <f t="shared" si="8"/>
        <v>697899.95488521608</v>
      </c>
      <c r="K17" s="40"/>
      <c r="L17" s="45">
        <v>44651</v>
      </c>
      <c r="M17" s="42">
        <v>0</v>
      </c>
      <c r="N17" s="43">
        <f t="shared" si="5"/>
        <v>0</v>
      </c>
      <c r="O17" s="44">
        <v>0</v>
      </c>
      <c r="P17" s="44">
        <f t="shared" si="6"/>
        <v>-67936.960000000006</v>
      </c>
      <c r="Q17" s="44">
        <f t="shared" ref="Q17:Q35" si="11">ROUND(R16*((1+$K$6)^((L17-L16)/365)-1),2)</f>
        <v>67936.960000000006</v>
      </c>
      <c r="R17" s="44">
        <f t="shared" si="10"/>
        <v>749073.66419330239</v>
      </c>
    </row>
    <row r="18" spans="1:18" x14ac:dyDescent="0.25">
      <c r="A18" s="8" t="s">
        <v>12</v>
      </c>
      <c r="B18" s="19">
        <v>44661</v>
      </c>
      <c r="C18" s="20">
        <v>159652.76999999999</v>
      </c>
      <c r="D18" s="18">
        <f t="shared" si="4"/>
        <v>26608.799999999999</v>
      </c>
      <c r="E18" s="1">
        <f>C18-D18</f>
        <v>133043.97</v>
      </c>
      <c r="F18" s="1">
        <f t="shared" si="2"/>
        <v>100355.07</v>
      </c>
      <c r="G18" s="1">
        <f t="shared" si="7"/>
        <v>32688.9</v>
      </c>
      <c r="H18" s="1">
        <f t="shared" si="8"/>
        <v>597544.88488521613</v>
      </c>
      <c r="K18" s="40" t="s">
        <v>12</v>
      </c>
      <c r="L18" s="41">
        <v>44661</v>
      </c>
      <c r="M18" s="42">
        <v>219305.54</v>
      </c>
      <c r="N18" s="43">
        <f t="shared" si="5"/>
        <v>36550.92</v>
      </c>
      <c r="O18" s="44">
        <f>M18-N18</f>
        <v>182754.62</v>
      </c>
      <c r="P18" s="44">
        <f t="shared" si="6"/>
        <v>148062.04999999999</v>
      </c>
      <c r="Q18" s="44">
        <f t="shared" si="11"/>
        <v>34692.57</v>
      </c>
      <c r="R18" s="44">
        <f t="shared" si="10"/>
        <v>601011.61419330235</v>
      </c>
    </row>
    <row r="19" spans="1:18" x14ac:dyDescent="0.25">
      <c r="A19" s="23"/>
      <c r="B19" s="28">
        <v>44681</v>
      </c>
      <c r="C19" s="25">
        <v>0</v>
      </c>
      <c r="D19" s="26">
        <f t="shared" si="4"/>
        <v>0</v>
      </c>
      <c r="E19" s="27">
        <v>0</v>
      </c>
      <c r="F19" s="27">
        <f t="shared" si="2"/>
        <v>-57287.7</v>
      </c>
      <c r="G19" s="27">
        <f t="shared" si="7"/>
        <v>57287.7</v>
      </c>
      <c r="H19" s="27">
        <f t="shared" si="8"/>
        <v>654832.58488521609</v>
      </c>
      <c r="K19" s="40"/>
      <c r="L19" s="45">
        <v>44681</v>
      </c>
      <c r="M19" s="42">
        <v>0</v>
      </c>
      <c r="N19" s="43">
        <f t="shared" si="5"/>
        <v>0</v>
      </c>
      <c r="O19" s="44">
        <v>0</v>
      </c>
      <c r="P19" s="44">
        <f t="shared" si="6"/>
        <v>-56959.62</v>
      </c>
      <c r="Q19" s="44">
        <f t="shared" si="11"/>
        <v>56959.62</v>
      </c>
      <c r="R19" s="44">
        <f t="shared" si="10"/>
        <v>657971.23419330234</v>
      </c>
    </row>
    <row r="20" spans="1:18" x14ac:dyDescent="0.25">
      <c r="A20" s="8" t="s">
        <v>12</v>
      </c>
      <c r="B20" s="19">
        <v>44691</v>
      </c>
      <c r="C20" s="20">
        <v>159652.76999999999</v>
      </c>
      <c r="D20" s="18">
        <f t="shared" si="4"/>
        <v>26608.799999999999</v>
      </c>
      <c r="E20" s="1">
        <f>C20-D20</f>
        <v>133043.97</v>
      </c>
      <c r="F20" s="1">
        <f t="shared" si="2"/>
        <v>102372.3</v>
      </c>
      <c r="G20" s="1">
        <f t="shared" si="7"/>
        <v>30671.67</v>
      </c>
      <c r="H20" s="1">
        <f t="shared" si="8"/>
        <v>552460.28488521604</v>
      </c>
      <c r="K20" s="40" t="s">
        <v>12</v>
      </c>
      <c r="L20" s="41">
        <v>44691</v>
      </c>
      <c r="M20" s="42">
        <v>159652.76999999999</v>
      </c>
      <c r="N20" s="43">
        <f t="shared" si="5"/>
        <v>26608.799999999999</v>
      </c>
      <c r="O20" s="44">
        <f>M20-N20</f>
        <v>133043.97</v>
      </c>
      <c r="P20" s="44">
        <f t="shared" si="6"/>
        <v>102570.71</v>
      </c>
      <c r="Q20" s="44">
        <f t="shared" si="11"/>
        <v>30473.26</v>
      </c>
      <c r="R20" s="44">
        <f t="shared" si="10"/>
        <v>555400.52419330238</v>
      </c>
    </row>
    <row r="21" spans="1:18" x14ac:dyDescent="0.25">
      <c r="A21" s="23"/>
      <c r="B21" s="29">
        <v>44712</v>
      </c>
      <c r="C21" s="25">
        <v>0</v>
      </c>
      <c r="D21" s="26">
        <f t="shared" si="4"/>
        <v>0</v>
      </c>
      <c r="E21" s="27">
        <v>0</v>
      </c>
      <c r="F21" s="27">
        <f t="shared" si="2"/>
        <v>-55743.06</v>
      </c>
      <c r="G21" s="27">
        <f t="shared" si="7"/>
        <v>55743.06</v>
      </c>
      <c r="H21" s="27">
        <f t="shared" si="8"/>
        <v>608203.34488521609</v>
      </c>
      <c r="K21" s="40"/>
      <c r="L21" s="46">
        <v>44712</v>
      </c>
      <c r="M21" s="42">
        <v>0</v>
      </c>
      <c r="N21" s="43">
        <f t="shared" si="5"/>
        <v>0</v>
      </c>
      <c r="O21" s="44">
        <v>0</v>
      </c>
      <c r="P21" s="44">
        <f t="shared" si="6"/>
        <v>-55395.96</v>
      </c>
      <c r="Q21" s="44">
        <f t="shared" si="11"/>
        <v>55395.96</v>
      </c>
      <c r="R21" s="44">
        <f t="shared" si="10"/>
        <v>610796.48419330234</v>
      </c>
    </row>
    <row r="22" spans="1:18" x14ac:dyDescent="0.25">
      <c r="A22" s="8" t="s">
        <v>12</v>
      </c>
      <c r="B22" s="19">
        <v>44722</v>
      </c>
      <c r="C22" s="20">
        <v>159652.76999999999</v>
      </c>
      <c r="D22" s="18">
        <f t="shared" si="4"/>
        <v>26608.799999999999</v>
      </c>
      <c r="E22" s="1">
        <f>C22-D22</f>
        <v>133043.97</v>
      </c>
      <c r="F22" s="1">
        <f t="shared" si="2"/>
        <v>104556.36</v>
      </c>
      <c r="G22" s="1">
        <f t="shared" si="7"/>
        <v>28487.61</v>
      </c>
      <c r="H22" s="1">
        <f t="shared" si="8"/>
        <v>503646.98488521611</v>
      </c>
      <c r="K22" s="40" t="s">
        <v>12</v>
      </c>
      <c r="L22" s="41">
        <v>44722</v>
      </c>
      <c r="M22" s="42">
        <v>159652.76999999999</v>
      </c>
      <c r="N22" s="43">
        <f t="shared" si="5"/>
        <v>26608.799999999999</v>
      </c>
      <c r="O22" s="44">
        <f>M22-N22</f>
        <v>133043.97</v>
      </c>
      <c r="P22" s="44">
        <f t="shared" si="6"/>
        <v>104755.56</v>
      </c>
      <c r="Q22" s="44">
        <f t="shared" si="11"/>
        <v>28288.41</v>
      </c>
      <c r="R22" s="44">
        <f t="shared" si="10"/>
        <v>506040.92419330234</v>
      </c>
    </row>
    <row r="23" spans="1:18" x14ac:dyDescent="0.25">
      <c r="A23" s="23"/>
      <c r="B23" s="28">
        <v>44742</v>
      </c>
      <c r="C23" s="25">
        <v>0</v>
      </c>
      <c r="D23" s="26">
        <f t="shared" si="4"/>
        <v>0</v>
      </c>
      <c r="E23" s="27">
        <v>0</v>
      </c>
      <c r="F23" s="27">
        <f t="shared" si="2"/>
        <v>-48285.54</v>
      </c>
      <c r="G23" s="27">
        <f t="shared" si="7"/>
        <v>48285.54</v>
      </c>
      <c r="H23" s="27">
        <f t="shared" si="8"/>
        <v>551932.52488521615</v>
      </c>
      <c r="K23" s="40"/>
      <c r="L23" s="45">
        <v>44742</v>
      </c>
      <c r="M23" s="42">
        <v>0</v>
      </c>
      <c r="N23" s="43">
        <f t="shared" si="5"/>
        <v>0</v>
      </c>
      <c r="O23" s="44">
        <v>0</v>
      </c>
      <c r="P23" s="44">
        <f t="shared" si="6"/>
        <v>-47958.97</v>
      </c>
      <c r="Q23" s="44">
        <f t="shared" si="11"/>
        <v>47958.97</v>
      </c>
      <c r="R23" s="44">
        <f t="shared" si="10"/>
        <v>553999.89419330237</v>
      </c>
    </row>
    <row r="24" spans="1:18" x14ac:dyDescent="0.25">
      <c r="A24" s="8" t="s">
        <v>12</v>
      </c>
      <c r="B24" s="19">
        <v>44752</v>
      </c>
      <c r="C24" s="20">
        <v>159652.76999999999</v>
      </c>
      <c r="D24" s="18">
        <f t="shared" si="4"/>
        <v>26608.799999999999</v>
      </c>
      <c r="E24" s="1">
        <f>C24-D24</f>
        <v>133043.97</v>
      </c>
      <c r="F24" s="1">
        <f t="shared" si="2"/>
        <v>107192.03</v>
      </c>
      <c r="G24" s="1">
        <f t="shared" si="7"/>
        <v>25851.94</v>
      </c>
      <c r="H24" s="1">
        <f t="shared" si="8"/>
        <v>444740.49488521612</v>
      </c>
      <c r="K24" s="40" t="s">
        <v>12</v>
      </c>
      <c r="L24" s="41">
        <v>44752</v>
      </c>
      <c r="M24" s="42">
        <v>159652.76999999999</v>
      </c>
      <c r="N24" s="43">
        <f t="shared" si="5"/>
        <v>26608.799999999999</v>
      </c>
      <c r="O24" s="44">
        <f>M24-N24</f>
        <v>133043.97</v>
      </c>
      <c r="P24" s="44">
        <f t="shared" si="6"/>
        <v>107386.04000000001</v>
      </c>
      <c r="Q24" s="44">
        <f t="shared" si="11"/>
        <v>25657.93</v>
      </c>
      <c r="R24" s="44">
        <f t="shared" si="10"/>
        <v>446613.85419330234</v>
      </c>
    </row>
    <row r="25" spans="1:18" x14ac:dyDescent="0.25">
      <c r="A25" s="23"/>
      <c r="B25" s="28">
        <v>44773</v>
      </c>
      <c r="C25" s="25">
        <v>0</v>
      </c>
      <c r="D25" s="26">
        <f t="shared" si="4"/>
        <v>0</v>
      </c>
      <c r="E25" s="27">
        <f>C25-D25</f>
        <v>0</v>
      </c>
      <c r="F25" s="27">
        <f t="shared" si="2"/>
        <v>-44874.17</v>
      </c>
      <c r="G25" s="27">
        <f t="shared" si="7"/>
        <v>44874.17</v>
      </c>
      <c r="H25" s="27">
        <f t="shared" si="8"/>
        <v>489614.6648852161</v>
      </c>
      <c r="K25" s="40"/>
      <c r="L25" s="45">
        <v>44773</v>
      </c>
      <c r="M25" s="42">
        <v>0</v>
      </c>
      <c r="N25" s="43">
        <f t="shared" si="5"/>
        <v>0</v>
      </c>
      <c r="O25" s="44">
        <f>M25-N25</f>
        <v>0</v>
      </c>
      <c r="P25" s="44">
        <f t="shared" si="6"/>
        <v>-44545.52</v>
      </c>
      <c r="Q25" s="44">
        <f t="shared" si="11"/>
        <v>44545.52</v>
      </c>
      <c r="R25" s="44">
        <f t="shared" si="10"/>
        <v>491159.37419330236</v>
      </c>
    </row>
    <row r="26" spans="1:18" x14ac:dyDescent="0.25">
      <c r="A26" s="8" t="s">
        <v>12</v>
      </c>
      <c r="B26" s="19">
        <v>44783</v>
      </c>
      <c r="C26" s="20">
        <v>159652.76999999999</v>
      </c>
      <c r="D26" s="18">
        <f t="shared" si="4"/>
        <v>26608.799999999999</v>
      </c>
      <c r="E26" s="1">
        <f>C26-D26</f>
        <v>133043.97</v>
      </c>
      <c r="F26" s="1">
        <f t="shared" si="2"/>
        <v>110110.93</v>
      </c>
      <c r="G26" s="1">
        <f t="shared" si="7"/>
        <v>22933.040000000001</v>
      </c>
      <c r="H26" s="1">
        <f t="shared" si="8"/>
        <v>379503.73488521611</v>
      </c>
      <c r="K26" s="40" t="s">
        <v>12</v>
      </c>
      <c r="L26" s="41">
        <v>44783</v>
      </c>
      <c r="M26" s="42">
        <v>159652.76999999999</v>
      </c>
      <c r="N26" s="43">
        <f t="shared" si="5"/>
        <v>26608.799999999999</v>
      </c>
      <c r="O26" s="44">
        <f>M26-N26</f>
        <v>133043.97</v>
      </c>
      <c r="P26" s="44">
        <f t="shared" si="6"/>
        <v>110296.43</v>
      </c>
      <c r="Q26" s="44">
        <f t="shared" si="11"/>
        <v>22747.54</v>
      </c>
      <c r="R26" s="44">
        <f t="shared" si="10"/>
        <v>380862.94419330236</v>
      </c>
    </row>
    <row r="27" spans="1:18" x14ac:dyDescent="0.25">
      <c r="A27" s="23"/>
      <c r="B27" s="28">
        <v>44804</v>
      </c>
      <c r="C27" s="25">
        <v>0</v>
      </c>
      <c r="D27" s="26">
        <f t="shared" si="4"/>
        <v>0</v>
      </c>
      <c r="E27" s="27">
        <v>0</v>
      </c>
      <c r="F27" s="27">
        <f t="shared" si="2"/>
        <v>-38291.800000000003</v>
      </c>
      <c r="G27" s="27">
        <f t="shared" si="7"/>
        <v>38291.800000000003</v>
      </c>
      <c r="H27" s="27">
        <f t="shared" si="8"/>
        <v>417795.5348852161</v>
      </c>
      <c r="K27" s="40"/>
      <c r="L27" s="45">
        <v>44804</v>
      </c>
      <c r="M27" s="42">
        <v>0</v>
      </c>
      <c r="N27" s="43">
        <f t="shared" si="5"/>
        <v>0</v>
      </c>
      <c r="O27" s="44">
        <v>0</v>
      </c>
      <c r="P27" s="44">
        <f t="shared" si="6"/>
        <v>-37987.480000000003</v>
      </c>
      <c r="Q27" s="44">
        <f t="shared" si="11"/>
        <v>37987.480000000003</v>
      </c>
      <c r="R27" s="44">
        <f t="shared" si="10"/>
        <v>418850.42419330234</v>
      </c>
    </row>
    <row r="28" spans="1:18" x14ac:dyDescent="0.25">
      <c r="A28" s="8" t="s">
        <v>12</v>
      </c>
      <c r="B28" s="19">
        <v>44814</v>
      </c>
      <c r="C28" s="20">
        <v>159652.76999999999</v>
      </c>
      <c r="D28" s="18">
        <f t="shared" si="4"/>
        <v>26608.799999999999</v>
      </c>
      <c r="E28" s="1">
        <f>C28-D28</f>
        <v>133043.97</v>
      </c>
      <c r="F28" s="1">
        <f t="shared" si="2"/>
        <v>113474.86</v>
      </c>
      <c r="G28" s="1">
        <f t="shared" si="7"/>
        <v>19569.11</v>
      </c>
      <c r="H28" s="1">
        <f t="shared" si="8"/>
        <v>304320.67488521611</v>
      </c>
      <c r="K28" s="40" t="s">
        <v>12</v>
      </c>
      <c r="L28" s="41">
        <v>44814</v>
      </c>
      <c r="M28" s="42">
        <v>159652.76999999999</v>
      </c>
      <c r="N28" s="43">
        <f t="shared" si="5"/>
        <v>26608.799999999999</v>
      </c>
      <c r="O28" s="44">
        <f>M28-N28</f>
        <v>133043.97</v>
      </c>
      <c r="P28" s="44">
        <f t="shared" si="6"/>
        <v>113645.35</v>
      </c>
      <c r="Q28" s="44">
        <f t="shared" si="11"/>
        <v>19398.62</v>
      </c>
      <c r="R28" s="44">
        <f t="shared" si="10"/>
        <v>305205.07419330231</v>
      </c>
    </row>
    <row r="29" spans="1:18" x14ac:dyDescent="0.25">
      <c r="A29" s="23"/>
      <c r="B29" s="28">
        <v>44834</v>
      </c>
      <c r="C29" s="25">
        <v>0</v>
      </c>
      <c r="D29" s="26">
        <f t="shared" si="4"/>
        <v>0</v>
      </c>
      <c r="E29" s="27">
        <f>C29-D29</f>
        <v>0</v>
      </c>
      <c r="F29" s="27">
        <f t="shared" si="2"/>
        <v>-29175.77</v>
      </c>
      <c r="G29" s="27">
        <f t="shared" si="7"/>
        <v>29175.77</v>
      </c>
      <c r="H29" s="27">
        <f t="shared" si="8"/>
        <v>333496.44488521613</v>
      </c>
      <c r="K29" s="40"/>
      <c r="L29" s="45">
        <v>44834</v>
      </c>
      <c r="M29" s="42">
        <v>0</v>
      </c>
      <c r="N29" s="43">
        <f t="shared" si="5"/>
        <v>0</v>
      </c>
      <c r="O29" s="44">
        <f>M29-N29</f>
        <v>0</v>
      </c>
      <c r="P29" s="44">
        <f t="shared" si="6"/>
        <v>-28925.17</v>
      </c>
      <c r="Q29" s="44">
        <f t="shared" si="11"/>
        <v>28925.17</v>
      </c>
      <c r="R29" s="44">
        <f t="shared" si="10"/>
        <v>334130.24419330229</v>
      </c>
    </row>
    <row r="30" spans="1:18" x14ac:dyDescent="0.25">
      <c r="A30" s="8" t="s">
        <v>12</v>
      </c>
      <c r="B30" s="19">
        <v>44844</v>
      </c>
      <c r="C30" s="20">
        <v>159652.76999999999</v>
      </c>
      <c r="D30" s="18">
        <f t="shared" si="4"/>
        <v>26608.799999999999</v>
      </c>
      <c r="E30" s="1">
        <f>C30-D30</f>
        <v>133043.97</v>
      </c>
      <c r="F30" s="1">
        <f t="shared" si="2"/>
        <v>117423.34</v>
      </c>
      <c r="G30" s="1">
        <f t="shared" si="7"/>
        <v>15620.63</v>
      </c>
      <c r="H30" s="1">
        <f t="shared" si="8"/>
        <v>216073.10488521613</v>
      </c>
      <c r="K30" s="40" t="s">
        <v>12</v>
      </c>
      <c r="L30" s="41">
        <v>44844</v>
      </c>
      <c r="M30" s="42">
        <v>159652.76999999999</v>
      </c>
      <c r="N30" s="43">
        <f t="shared" si="5"/>
        <v>26608.799999999999</v>
      </c>
      <c r="O30" s="44">
        <f>M30-N30</f>
        <v>133043.97</v>
      </c>
      <c r="P30" s="44">
        <f t="shared" si="6"/>
        <v>117569.07</v>
      </c>
      <c r="Q30" s="44">
        <f t="shared" si="11"/>
        <v>15474.9</v>
      </c>
      <c r="R30" s="44">
        <f t="shared" si="10"/>
        <v>216561.17419330229</v>
      </c>
    </row>
    <row r="31" spans="1:18" x14ac:dyDescent="0.25">
      <c r="A31" s="23"/>
      <c r="B31" s="28">
        <v>44865</v>
      </c>
      <c r="C31" s="25">
        <v>0</v>
      </c>
      <c r="D31" s="26">
        <f t="shared" si="4"/>
        <v>0</v>
      </c>
      <c r="E31" s="27">
        <v>0</v>
      </c>
      <c r="F31" s="27">
        <f t="shared" si="2"/>
        <v>-21801.7</v>
      </c>
      <c r="G31" s="27">
        <f t="shared" si="7"/>
        <v>21801.7</v>
      </c>
      <c r="H31" s="27">
        <f t="shared" si="8"/>
        <v>237874.80488521614</v>
      </c>
      <c r="K31" s="40"/>
      <c r="L31" s="45">
        <v>44865</v>
      </c>
      <c r="M31" s="42">
        <v>0</v>
      </c>
      <c r="N31" s="43">
        <f t="shared" si="5"/>
        <v>0</v>
      </c>
      <c r="O31" s="44">
        <v>0</v>
      </c>
      <c r="P31" s="44">
        <f t="shared" si="6"/>
        <v>-21599.93</v>
      </c>
      <c r="Q31" s="44">
        <f t="shared" si="11"/>
        <v>21599.93</v>
      </c>
      <c r="R31" s="44">
        <f t="shared" si="10"/>
        <v>238161.10419330228</v>
      </c>
    </row>
    <row r="32" spans="1:18" x14ac:dyDescent="0.25">
      <c r="A32" s="8" t="s">
        <v>12</v>
      </c>
      <c r="B32" s="19">
        <v>44875</v>
      </c>
      <c r="C32" s="20">
        <v>159652.76999999999</v>
      </c>
      <c r="D32" s="18">
        <f t="shared" si="4"/>
        <v>26608.799999999999</v>
      </c>
      <c r="E32" s="1">
        <f>C32-D32</f>
        <v>133043.97</v>
      </c>
      <c r="F32" s="1">
        <f t="shared" si="2"/>
        <v>121902.16</v>
      </c>
      <c r="G32" s="1">
        <f t="shared" si="7"/>
        <v>11141.81</v>
      </c>
      <c r="H32" s="1">
        <f t="shared" si="8"/>
        <v>115972.64488521614</v>
      </c>
      <c r="K32" s="40" t="s">
        <v>12</v>
      </c>
      <c r="L32" s="41">
        <v>44875</v>
      </c>
      <c r="M32" s="42">
        <v>159652.76999999999</v>
      </c>
      <c r="N32" s="43">
        <f t="shared" si="5"/>
        <v>26608.799999999999</v>
      </c>
      <c r="O32" s="44">
        <f>M32-N32</f>
        <v>133043.97</v>
      </c>
      <c r="P32" s="44">
        <f t="shared" si="6"/>
        <v>122013.79000000001</v>
      </c>
      <c r="Q32" s="44">
        <f t="shared" si="11"/>
        <v>11030.18</v>
      </c>
      <c r="R32" s="44">
        <f t="shared" si="10"/>
        <v>116147.31419330227</v>
      </c>
    </row>
    <row r="33" spans="1:18" x14ac:dyDescent="0.25">
      <c r="A33" s="23"/>
      <c r="B33" s="28">
        <v>44895</v>
      </c>
      <c r="C33" s="25">
        <v>0</v>
      </c>
      <c r="D33" s="26">
        <f t="shared" si="4"/>
        <v>0</v>
      </c>
      <c r="E33" s="27">
        <v>0</v>
      </c>
      <c r="F33" s="27">
        <f t="shared" si="2"/>
        <v>-11118.51</v>
      </c>
      <c r="G33" s="27">
        <f t="shared" si="7"/>
        <v>11118.51</v>
      </c>
      <c r="H33" s="27">
        <f t="shared" si="8"/>
        <v>127091.15488521614</v>
      </c>
      <c r="K33" s="40"/>
      <c r="L33" s="45">
        <v>44895</v>
      </c>
      <c r="M33" s="42">
        <v>0</v>
      </c>
      <c r="N33" s="43">
        <f t="shared" si="5"/>
        <v>0</v>
      </c>
      <c r="O33" s="44">
        <v>0</v>
      </c>
      <c r="P33" s="44">
        <f>O33-Q33</f>
        <v>-11007.62</v>
      </c>
      <c r="Q33" s="44">
        <f t="shared" si="11"/>
        <v>11007.62</v>
      </c>
      <c r="R33" s="44">
        <f>R32-P33</f>
        <v>127154.93419330227</v>
      </c>
    </row>
    <row r="34" spans="1:18" x14ac:dyDescent="0.25">
      <c r="A34" s="8" t="s">
        <v>12</v>
      </c>
      <c r="B34" s="19">
        <v>44905</v>
      </c>
      <c r="C34" s="20">
        <v>159652.76999999999</v>
      </c>
      <c r="D34" s="18">
        <f t="shared" si="4"/>
        <v>26608.799999999999</v>
      </c>
      <c r="E34" s="1">
        <f>C34-D34</f>
        <v>133043.97</v>
      </c>
      <c r="F34" s="1">
        <f t="shared" si="2"/>
        <v>127091.15</v>
      </c>
      <c r="G34" s="1">
        <f>ROUND(H33*((1+$C$6)^((B34-B33)/365)-1),2)</f>
        <v>5952.82</v>
      </c>
      <c r="H34" s="1">
        <f t="shared" si="8"/>
        <v>4.885216141701676E-3</v>
      </c>
      <c r="K34" s="40" t="s">
        <v>12</v>
      </c>
      <c r="L34" s="41">
        <v>44905</v>
      </c>
      <c r="M34" s="42">
        <v>159652.76999999999</v>
      </c>
      <c r="N34" s="43">
        <f t="shared" si="5"/>
        <v>26608.799999999999</v>
      </c>
      <c r="O34" s="44">
        <f>M34-N34</f>
        <v>133043.97</v>
      </c>
      <c r="P34" s="44">
        <f>O34-Q34</f>
        <v>127154.92</v>
      </c>
      <c r="Q34" s="44">
        <f>ROUND(R33*((1+$K$6)^((L34-L33)/365)-1),2)</f>
        <v>5889.05</v>
      </c>
      <c r="R34" s="44">
        <f>R33-P34</f>
        <v>1.4193302267813124E-2</v>
      </c>
    </row>
    <row r="35" spans="1:18" x14ac:dyDescent="0.25">
      <c r="A35" s="23"/>
      <c r="B35" s="28">
        <v>44926</v>
      </c>
      <c r="C35" s="25">
        <v>0</v>
      </c>
      <c r="D35" s="26">
        <f t="shared" si="4"/>
        <v>0</v>
      </c>
      <c r="E35" s="27">
        <v>0</v>
      </c>
      <c r="F35" s="27">
        <f>E35-G35</f>
        <v>0</v>
      </c>
      <c r="G35" s="27">
        <f>ROUND(H34*((1+$C$6)^((B35-B34)/365)-1),2)</f>
        <v>0</v>
      </c>
      <c r="H35" s="27">
        <f t="shared" si="8"/>
        <v>4.885216141701676E-3</v>
      </c>
      <c r="K35" s="40"/>
      <c r="L35" s="45">
        <v>44926</v>
      </c>
      <c r="M35" s="42">
        <v>0</v>
      </c>
      <c r="N35" s="43">
        <f t="shared" si="5"/>
        <v>0</v>
      </c>
      <c r="O35" s="44">
        <v>0</v>
      </c>
      <c r="P35" s="44">
        <f t="shared" si="6"/>
        <v>0</v>
      </c>
      <c r="Q35" s="44">
        <f t="shared" si="11"/>
        <v>0</v>
      </c>
      <c r="R35" s="44">
        <f>R34-P35</f>
        <v>1.4193302267813124E-2</v>
      </c>
    </row>
    <row r="36" spans="1:18" ht="15.75" x14ac:dyDescent="0.25">
      <c r="A36" s="30"/>
      <c r="B36" s="31"/>
      <c r="C36" s="32">
        <f>SUM(C12:C35)</f>
        <v>1915833.24</v>
      </c>
      <c r="D36" s="33">
        <f>ROUND(C36/6,2)</f>
        <v>319305.53999999998</v>
      </c>
      <c r="E36" s="34">
        <f>SUM(E12:E35)</f>
        <v>1596527.64</v>
      </c>
      <c r="F36" s="34">
        <f t="shared" si="2"/>
        <v>833333.32999999984</v>
      </c>
      <c r="G36" s="34">
        <f>SUM(G12:G35)</f>
        <v>763194.31</v>
      </c>
      <c r="H36" s="34"/>
      <c r="K36" s="30"/>
      <c r="L36" s="31"/>
      <c r="M36" s="33">
        <f>SUM(M12:M35)</f>
        <v>1915833.24</v>
      </c>
      <c r="N36" s="33">
        <f t="shared" si="5"/>
        <v>319305.53999999998</v>
      </c>
      <c r="O36" s="34">
        <f>SUM(O12:O35)</f>
        <v>1596527.65</v>
      </c>
      <c r="P36" s="34">
        <f t="shared" si="6"/>
        <v>833333.3199999996</v>
      </c>
      <c r="Q36" s="34">
        <f>SUM(Q12:Q35)</f>
        <v>763194.33000000031</v>
      </c>
      <c r="R36" s="34"/>
    </row>
    <row r="37" spans="1:18" x14ac:dyDescent="0.25">
      <c r="B37" s="9"/>
    </row>
  </sheetData>
  <mergeCells count="4">
    <mergeCell ref="A5:B5"/>
    <mergeCell ref="A6:B6"/>
    <mergeCell ref="A7:B7"/>
    <mergeCell ref="I6:J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Ярмухаметова Ильнара Вафовна</cp:lastModifiedBy>
  <cp:lastPrinted>2020-06-04T07:41:51Z</cp:lastPrinted>
  <dcterms:created xsi:type="dcterms:W3CDTF">2019-05-27T14:28:14Z</dcterms:created>
  <dcterms:modified xsi:type="dcterms:W3CDTF">2022-08-30T10:09:02Z</dcterms:modified>
</cp:coreProperties>
</file>